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13_ncr:1_{1FE78065-A9AC-4EAC-829D-7D65691C289A}"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6" i="2" l="1"/>
  <c r="H275" i="2"/>
  <c r="H273" i="2"/>
  <c r="G273" i="2"/>
  <c r="G275" i="2"/>
  <c r="I18" i="2"/>
  <c r="H251" i="2"/>
  <c r="H242" i="2"/>
  <c r="H91" i="2"/>
  <c r="I90" i="2"/>
  <c r="H239" i="2"/>
  <c r="I88" i="2"/>
  <c r="I10" i="2"/>
  <c r="H42" i="2"/>
  <c r="H35" i="2"/>
  <c r="H32" i="2"/>
  <c r="H31" i="2"/>
  <c r="H28" i="2"/>
  <c r="H27" i="2"/>
  <c r="H26" i="2"/>
  <c r="H25" i="2"/>
  <c r="I13" i="2"/>
  <c r="I12" i="2"/>
  <c r="I9" i="2"/>
  <c r="I7" i="2"/>
  <c r="H274" i="2"/>
  <c r="H272" i="2"/>
  <c r="H265" i="2"/>
  <c r="H264" i="2"/>
  <c r="H263" i="2"/>
  <c r="H262" i="2"/>
  <c r="H260" i="2"/>
  <c r="H259" i="2"/>
  <c r="H258" i="2"/>
  <c r="H253" i="2"/>
  <c r="H252" i="2"/>
  <c r="H249" i="2"/>
  <c r="H247" i="2"/>
  <c r="H244" i="2"/>
  <c r="H250" i="2"/>
  <c r="H231" i="2"/>
  <c r="H230" i="2"/>
  <c r="H228" i="2"/>
  <c r="H227" i="2"/>
  <c r="H226" i="2"/>
  <c r="H220" i="2"/>
  <c r="H218" i="2"/>
  <c r="H215" i="2"/>
  <c r="H213" i="2"/>
  <c r="H209" i="2"/>
  <c r="H203" i="2"/>
  <c r="H201" i="2"/>
  <c r="H198" i="2"/>
  <c r="H196" i="2"/>
  <c r="H194" i="2"/>
  <c r="H193" i="2"/>
  <c r="H191" i="2"/>
  <c r="H190" i="2"/>
  <c r="H188" i="2"/>
  <c r="H187" i="2"/>
  <c r="H186" i="2"/>
  <c r="H185" i="2"/>
  <c r="H184" i="2"/>
  <c r="H183" i="2"/>
  <c r="H179" i="2"/>
  <c r="H177" i="2"/>
  <c r="H175" i="2"/>
  <c r="H173" i="2"/>
  <c r="H151" i="2"/>
  <c r="H150" i="2"/>
  <c r="H147" i="2"/>
  <c r="H145" i="2"/>
  <c r="H144" i="2"/>
  <c r="H141" i="2"/>
  <c r="H137" i="2"/>
  <c r="H136" i="2"/>
  <c r="H133" i="2"/>
  <c r="H130" i="2"/>
  <c r="H129" i="2"/>
  <c r="H123" i="2"/>
  <c r="H120" i="2"/>
  <c r="H118" i="2"/>
  <c r="H117" i="2"/>
  <c r="H114" i="2"/>
  <c r="H108" i="2"/>
  <c r="H105" i="2"/>
  <c r="H104" i="2"/>
  <c r="H103" i="2"/>
  <c r="H102" i="2"/>
  <c r="H101" i="2"/>
  <c r="H99" i="2"/>
  <c r="H95" i="2"/>
  <c r="H93" i="2"/>
  <c r="H92" i="2"/>
  <c r="H87" i="2"/>
  <c r="H81" i="2"/>
  <c r="H70" i="2"/>
  <c r="H67" i="2"/>
  <c r="H66" i="2"/>
  <c r="H65" i="2"/>
  <c r="H64" i="2"/>
  <c r="H63" i="2"/>
  <c r="H62" i="2"/>
  <c r="H61" i="2"/>
  <c r="H59" i="2"/>
  <c r="H57" i="2"/>
  <c r="H56" i="2"/>
  <c r="H55" i="2"/>
  <c r="H54" i="2"/>
  <c r="H53" i="2"/>
  <c r="H51" i="2"/>
  <c r="H50" i="2"/>
  <c r="H49" i="2"/>
  <c r="H48" i="2"/>
  <c r="H47" i="2"/>
  <c r="H45" i="2"/>
  <c r="F60" i="1" l="1"/>
  <c r="G14" i="1"/>
  <c r="G28" i="1"/>
  <c r="G7" i="1"/>
  <c r="F88" i="1"/>
  <c r="F80" i="1"/>
  <c r="F78" i="1"/>
  <c r="F71" i="1"/>
  <c r="F63" i="1"/>
  <c r="F61" i="1"/>
  <c r="F55" i="1"/>
  <c r="F51" i="1"/>
  <c r="F50" i="1"/>
  <c r="F49" i="1"/>
  <c r="F47" i="1"/>
  <c r="F46" i="1"/>
  <c r="F45" i="1"/>
  <c r="F44" i="1"/>
  <c r="F43" i="1"/>
  <c r="F38" i="1"/>
  <c r="F37" i="1"/>
  <c r="F33" i="1"/>
  <c r="F31" i="1"/>
  <c r="F30" i="1"/>
  <c r="F27" i="1"/>
  <c r="F25" i="1"/>
  <c r="F23" i="1"/>
  <c r="F111" i="1"/>
  <c r="F17" i="1"/>
  <c r="G150" i="2" l="1"/>
  <c r="G145" i="2"/>
  <c r="G147" i="2"/>
  <c r="G144" i="2"/>
  <c r="G137" i="2"/>
  <c r="G129" i="2"/>
  <c r="G133" i="2"/>
  <c r="G120" i="2"/>
  <c r="G123" i="2"/>
  <c r="G118" i="2"/>
  <c r="G117" i="2"/>
  <c r="G114" i="2"/>
  <c r="G108" i="2"/>
  <c r="G226" i="2"/>
  <c r="G227" i="2"/>
  <c r="D243" i="2" l="1"/>
  <c r="E243" i="2"/>
  <c r="F243" i="2"/>
  <c r="G243" i="2"/>
  <c r="H243" i="2"/>
  <c r="C243" i="2"/>
  <c r="C152" i="2" l="1"/>
  <c r="E152" i="2" l="1"/>
  <c r="F152" i="2"/>
  <c r="G152" i="2"/>
  <c r="H152" i="2"/>
  <c r="D152" i="2"/>
  <c r="D294" i="2" l="1"/>
  <c r="D293" i="2" s="1"/>
  <c r="D292" i="2" s="1"/>
  <c r="D291" i="2" s="1"/>
  <c r="E294" i="2"/>
  <c r="E293" i="2" s="1"/>
  <c r="E292" i="2" s="1"/>
  <c r="E291" i="2" s="1"/>
  <c r="F294" i="2"/>
  <c r="F293" i="2" s="1"/>
  <c r="F292" i="2" s="1"/>
  <c r="F291" i="2" s="1"/>
  <c r="G294" i="2"/>
  <c r="G293" i="2" s="1"/>
  <c r="G292" i="2" s="1"/>
  <c r="G291" i="2" s="1"/>
  <c r="H294" i="2"/>
  <c r="H293" i="2" s="1"/>
  <c r="H292" i="2" s="1"/>
  <c r="H291" i="2" s="1"/>
  <c r="D282" i="2"/>
  <c r="E282" i="2"/>
  <c r="F282" i="2"/>
  <c r="G282" i="2"/>
  <c r="G277" i="2" s="1"/>
  <c r="G14" i="2" s="1"/>
  <c r="H282" i="2"/>
  <c r="D278" i="2"/>
  <c r="D277" i="2" s="1"/>
  <c r="D14" i="2" s="1"/>
  <c r="E278" i="2"/>
  <c r="E277" i="2" s="1"/>
  <c r="E14" i="2" s="1"/>
  <c r="F278" i="2"/>
  <c r="G278" i="2"/>
  <c r="H278" i="2"/>
  <c r="H277" i="2" s="1"/>
  <c r="H14" i="2" s="1"/>
  <c r="D269" i="2"/>
  <c r="D268" i="2" s="1"/>
  <c r="D270" i="2"/>
  <c r="E270" i="2"/>
  <c r="E269" i="2" s="1"/>
  <c r="E268" i="2" s="1"/>
  <c r="F270" i="2"/>
  <c r="F269" i="2" s="1"/>
  <c r="F268" i="2" s="1"/>
  <c r="G270" i="2"/>
  <c r="G269" i="2" s="1"/>
  <c r="G268" i="2" s="1"/>
  <c r="H270" i="2"/>
  <c r="H269" i="2" s="1"/>
  <c r="H268" i="2" s="1"/>
  <c r="D271" i="2"/>
  <c r="E271" i="2"/>
  <c r="F271" i="2"/>
  <c r="G271" i="2"/>
  <c r="H271" i="2"/>
  <c r="D261" i="2"/>
  <c r="D257" i="2" s="1"/>
  <c r="D256" i="2" s="1"/>
  <c r="D255" i="2" s="1"/>
  <c r="D12" i="2" s="1"/>
  <c r="E261" i="2"/>
  <c r="E257" i="2" s="1"/>
  <c r="E256" i="2" s="1"/>
  <c r="E255" i="2" s="1"/>
  <c r="E12" i="2" s="1"/>
  <c r="F261" i="2"/>
  <c r="F257" i="2" s="1"/>
  <c r="F256" i="2" s="1"/>
  <c r="F255" i="2" s="1"/>
  <c r="F12" i="2" s="1"/>
  <c r="G261" i="2"/>
  <c r="G257" i="2" s="1"/>
  <c r="G256" i="2" s="1"/>
  <c r="G255" i="2" s="1"/>
  <c r="G12" i="2" s="1"/>
  <c r="H261" i="2"/>
  <c r="H257" i="2" s="1"/>
  <c r="H256" i="2" s="1"/>
  <c r="H255" i="2" s="1"/>
  <c r="H12" i="2" s="1"/>
  <c r="D254" i="2"/>
  <c r="E254" i="2"/>
  <c r="E18" i="2" s="1"/>
  <c r="F254" i="2"/>
  <c r="G254" i="2"/>
  <c r="G18" i="2" s="1"/>
  <c r="H254" i="2"/>
  <c r="H18" i="2" s="1"/>
  <c r="D238" i="2"/>
  <c r="E238" i="2"/>
  <c r="F238" i="2"/>
  <c r="G238" i="2"/>
  <c r="H238" i="2"/>
  <c r="D235" i="2"/>
  <c r="E235" i="2"/>
  <c r="F235" i="2"/>
  <c r="G235" i="2"/>
  <c r="H235" i="2"/>
  <c r="D232" i="2"/>
  <c r="E232" i="2"/>
  <c r="F232" i="2"/>
  <c r="G232" i="2"/>
  <c r="H232" i="2"/>
  <c r="G225" i="2"/>
  <c r="H225" i="2"/>
  <c r="D219" i="2"/>
  <c r="E219" i="2"/>
  <c r="F219" i="2"/>
  <c r="G219" i="2"/>
  <c r="H219" i="2"/>
  <c r="D214" i="2"/>
  <c r="E214" i="2"/>
  <c r="F214" i="2"/>
  <c r="G214" i="2"/>
  <c r="H214" i="2"/>
  <c r="D208" i="2"/>
  <c r="E208" i="2"/>
  <c r="E202" i="2" s="1"/>
  <c r="F208" i="2"/>
  <c r="F202" i="2" s="1"/>
  <c r="G208" i="2"/>
  <c r="H208" i="2"/>
  <c r="D205" i="2"/>
  <c r="E205" i="2"/>
  <c r="F205" i="2"/>
  <c r="G205" i="2"/>
  <c r="H205" i="2"/>
  <c r="H202" i="2" s="1"/>
  <c r="D202"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G162" i="2" s="1"/>
  <c r="H167" i="2"/>
  <c r="D163" i="2"/>
  <c r="E163" i="2"/>
  <c r="E162" i="2" s="1"/>
  <c r="F163" i="2"/>
  <c r="F162" i="2" s="1"/>
  <c r="G163" i="2"/>
  <c r="H163" i="2"/>
  <c r="D157" i="2"/>
  <c r="E157" i="2"/>
  <c r="F157" i="2"/>
  <c r="G157" i="2"/>
  <c r="H157" i="2"/>
  <c r="D149" i="2"/>
  <c r="E149" i="2"/>
  <c r="F149" i="2"/>
  <c r="G149" i="2"/>
  <c r="H149" i="2"/>
  <c r="D146" i="2"/>
  <c r="E146" i="2"/>
  <c r="F146" i="2"/>
  <c r="G146" i="2"/>
  <c r="H146" i="2"/>
  <c r="D143" i="2"/>
  <c r="E143" i="2"/>
  <c r="F143" i="2"/>
  <c r="G143" i="2"/>
  <c r="H143" i="2"/>
  <c r="D138" i="2"/>
  <c r="E138" i="2"/>
  <c r="E131" i="2" s="1"/>
  <c r="F138" i="2"/>
  <c r="G138" i="2"/>
  <c r="H138" i="2"/>
  <c r="D132" i="2"/>
  <c r="E132" i="2"/>
  <c r="F132" i="2"/>
  <c r="G132" i="2"/>
  <c r="G131" i="2" s="1"/>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D18" i="2"/>
  <c r="F18" i="2"/>
  <c r="D24" i="2"/>
  <c r="E24" i="2"/>
  <c r="F24" i="2"/>
  <c r="G24" i="2"/>
  <c r="H24" i="2"/>
  <c r="C235"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E15" i="1" s="1"/>
  <c r="F16" i="1"/>
  <c r="C9" i="1"/>
  <c r="D9" i="1"/>
  <c r="E9" i="1"/>
  <c r="F9" i="1"/>
  <c r="C294" i="2"/>
  <c r="C293" i="2" s="1"/>
  <c r="C292" i="2" s="1"/>
  <c r="C291" i="2" s="1"/>
  <c r="C282" i="2"/>
  <c r="C278" i="2"/>
  <c r="C271" i="2"/>
  <c r="C270" i="2"/>
  <c r="C269" i="2" s="1"/>
  <c r="C268" i="2" s="1"/>
  <c r="C267" i="2" s="1"/>
  <c r="C266" i="2" s="1"/>
  <c r="C261" i="2"/>
  <c r="C257" i="2" s="1"/>
  <c r="C256" i="2" s="1"/>
  <c r="C254" i="2"/>
  <c r="C18" i="2" s="1"/>
  <c r="C238" i="2"/>
  <c r="C232" i="2"/>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15" i="1" l="1"/>
  <c r="F224" i="2"/>
  <c r="F223" i="2" s="1"/>
  <c r="D131" i="2"/>
  <c r="C224" i="2"/>
  <c r="H162" i="2"/>
  <c r="H142" i="2" s="1"/>
  <c r="D162" i="2"/>
  <c r="D142" i="2" s="1"/>
  <c r="G224" i="2"/>
  <c r="G223" i="2" s="1"/>
  <c r="E224" i="2"/>
  <c r="E223" i="2" s="1"/>
  <c r="F23" i="2"/>
  <c r="F9" i="2" s="1"/>
  <c r="H224" i="2"/>
  <c r="H223" i="2" s="1"/>
  <c r="D224" i="2"/>
  <c r="D223" i="2" s="1"/>
  <c r="F277" i="2"/>
  <c r="F14" i="2" s="1"/>
  <c r="G288" i="2"/>
  <c r="G287" i="2" s="1"/>
  <c r="G286" i="2" s="1"/>
  <c r="G290" i="2"/>
  <c r="G289" i="2" s="1"/>
  <c r="H290" i="2"/>
  <c r="H289" i="2" s="1"/>
  <c r="H288" i="2"/>
  <c r="H287" i="2" s="1"/>
  <c r="H286" i="2" s="1"/>
  <c r="F288" i="2"/>
  <c r="F287" i="2" s="1"/>
  <c r="F286" i="2" s="1"/>
  <c r="F290" i="2"/>
  <c r="F289" i="2" s="1"/>
  <c r="E290" i="2"/>
  <c r="E289" i="2" s="1"/>
  <c r="E288" i="2"/>
  <c r="E287" i="2" s="1"/>
  <c r="E286" i="2" s="1"/>
  <c r="D290" i="2"/>
  <c r="D289" i="2" s="1"/>
  <c r="D288" i="2"/>
  <c r="D287" i="2" s="1"/>
  <c r="D286" i="2" s="1"/>
  <c r="E267" i="2"/>
  <c r="E266" i="2" s="1"/>
  <c r="E13" i="2"/>
  <c r="G267" i="2"/>
  <c r="G266" i="2" s="1"/>
  <c r="G13" i="2"/>
  <c r="H267" i="2"/>
  <c r="H266" i="2" s="1"/>
  <c r="H13" i="2"/>
  <c r="F13" i="2"/>
  <c r="F267" i="2"/>
  <c r="F266" i="2" s="1"/>
  <c r="D267" i="2"/>
  <c r="D266" i="2" s="1"/>
  <c r="D13" i="2"/>
  <c r="H180" i="2"/>
  <c r="D180" i="2"/>
  <c r="G202" i="2"/>
  <c r="G180" i="2" s="1"/>
  <c r="F180" i="2"/>
  <c r="E180" i="2"/>
  <c r="F142" i="2"/>
  <c r="G142" i="2"/>
  <c r="H77" i="2"/>
  <c r="H16" i="2" s="1"/>
  <c r="H17" i="2"/>
  <c r="F77" i="2"/>
  <c r="F16" i="2" s="1"/>
  <c r="F17" i="2"/>
  <c r="E90" i="2"/>
  <c r="D90" i="2"/>
  <c r="F131" i="2"/>
  <c r="F106" i="2" s="1"/>
  <c r="H23" i="2"/>
  <c r="H9" i="2" s="1"/>
  <c r="D23" i="2"/>
  <c r="D9" i="2" s="1"/>
  <c r="D17" i="2"/>
  <c r="H90" i="2"/>
  <c r="D106" i="2"/>
  <c r="E142" i="2"/>
  <c r="H106" i="2"/>
  <c r="E106" i="2"/>
  <c r="G106" i="2"/>
  <c r="G90" i="2"/>
  <c r="F90" i="2"/>
  <c r="G17" i="2"/>
  <c r="G77" i="2"/>
  <c r="G16" i="2" s="1"/>
  <c r="E77" i="2"/>
  <c r="E16" i="2" s="1"/>
  <c r="E17" i="2"/>
  <c r="E23" i="2"/>
  <c r="G23" i="2"/>
  <c r="G9" i="2" s="1"/>
  <c r="C102" i="1"/>
  <c r="F102" i="1"/>
  <c r="E102" i="1"/>
  <c r="D102" i="1"/>
  <c r="C202" i="2"/>
  <c r="C180" i="2" s="1"/>
  <c r="C131" i="2"/>
  <c r="C106" i="2" s="1"/>
  <c r="C277" i="2"/>
  <c r="C14" i="2" s="1"/>
  <c r="C162" i="2"/>
  <c r="C142" i="2" s="1"/>
  <c r="C13" i="2"/>
  <c r="C255" i="2"/>
  <c r="C12" i="2" s="1"/>
  <c r="C290" i="2"/>
  <c r="C289" i="2" s="1"/>
  <c r="C288" i="2"/>
  <c r="C287" i="2" s="1"/>
  <c r="C286" i="2" s="1"/>
  <c r="C23" i="2"/>
  <c r="C9" i="2" s="1"/>
  <c r="C90" i="2"/>
  <c r="C223" i="2"/>
  <c r="F52" i="1"/>
  <c r="E52" i="1"/>
  <c r="D52" i="1"/>
  <c r="C52" i="1"/>
  <c r="F14" i="1"/>
  <c r="E14" i="1"/>
  <c r="D14" i="1"/>
  <c r="D8" i="1" s="1"/>
  <c r="D7" i="1" s="1"/>
  <c r="C14" i="1"/>
  <c r="E8" i="1"/>
  <c r="E7" i="1" s="1"/>
  <c r="C17" i="2"/>
  <c r="F8" i="1" l="1"/>
  <c r="F7" i="1" s="1"/>
  <c r="H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<sst xmlns="http://schemas.openxmlformats.org/spreadsheetml/2006/main" count="641" uniqueCount="524">
  <si>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</si>
  <si>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</si>
  <si>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</si>
  <si>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</si>
  <si>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</si>
  <si>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</si>
  <si>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</si>
  <si>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</si>
  <si>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</si>
  <si>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</si>
  <si>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</si>
  <si>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</si>
  <si>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</si>
  <si>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</si>
  <si>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</si>
  <si>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</si>
  <si>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</si>
  <si>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</si>
  <si>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</si>
  <si>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</si>
  <si>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</si>
  <si>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</si>
  <si>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</si>
  <si>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</si>
  <si>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</si>
  <si>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</si>
  <si>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</si>
  <si>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</si>
  <si>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</si>
  <si>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</si>
  <si>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</si>
  <si>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</si>
  <si>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</si>
  <si>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</si>
  <si>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</si>
  <si>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</si>
  <si>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</si>
  <si>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</si>
  <si>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</si>
  <si>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</si>
  <si>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</si>
  <si>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</si>
  <si>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</si>
  <si>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</si>
  <si>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</si>
  <si>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</si>
  <si>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</si>
  <si>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</si>
  <si>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</si>
  <si>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</si>
  <si>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</si>
  <si>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</si>
  <si>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</si>
  <si>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</si>
  <si>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</si>
  <si>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</si>
  <si>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</si>
  <si>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</si>
  <si>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</si>
  <si>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</si>
  <si>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</si>
  <si>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</si>
  <si>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</si>
  <si>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</si>
  <si>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</si>
  <si>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</si>
  <si>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</si>
  <si>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</si>
  <si>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</si>
  <si>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</si>
  <si>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</si>
  <si>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</si>
  <si>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</si>
  <si>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</si>
  <si>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</si>
  <si>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</si>
  <si>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</si>
  <si>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</si>
  <si>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</si>
  <si>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</si>
  <si>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</si>
  <si>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</si>
  <si>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</si>
  <si>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</si>
  <si>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</si>
  <si>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</si>
  <si>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</si>
  <si>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</si>
  <si>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</si>
  <si>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</si>
  <si>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</si>
  <si>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</si>
  <si>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</si>
  <si>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</si>
  <si>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</si>
  <si>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</si>
  <si>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</si>
  <si>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</si>
  <si>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</si>
  <si>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</si>
  <si>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</si>
  <si>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</si>
  <si>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</si>
  <si>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</si>
  <si>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</si>
  <si>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</si>
  <si>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</si>
  <si>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</si>
  <si>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</si>
  <si>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</si>
  <si>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</si>
  <si>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</si>
  <si>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</si>
  <si>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</si>
  <si>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</si>
  <si>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</si>
  <si>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</si>
  <si>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</si>
  <si>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</si>
  <si>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</si>
  <si>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</si>
  <si>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</si>
  <si>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</si>
  <si>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</si>
  <si>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</si>
  <si>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</si>
  <si>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</si>
  <si>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</si>
  <si>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</si>
  <si>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</si>
  <si>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</si>
  <si>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</si>
  <si>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</si>
  <si>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</si>
  <si>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</si>
  <si>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</si>
  <si>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</si>
  <si>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</si>
  <si>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</si>
  <si>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</si>
  <si>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</si>
  <si>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</si>
  <si>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</si>
  <si>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</si>
  <si>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</si>
  <si>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</si>
  <si>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</si>
  <si>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</si>
  <si>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</si>
  <si>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</si>
  <si>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</si>
  <si>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</si>
  <si>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</si>
  <si>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</si>
  <si>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</si>
  <si>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</si>
  <si>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</si>
  <si>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</si>
  <si>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</si>
  <si>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</si>
  <si>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</si>
  <si>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</si>
  <si>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</si>
  <si>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</si>
  <si>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</si>
  <si>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</si>
  <si>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</si>
  <si>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</si>
  <si>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</si>
  <si>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</si>
  <si>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</si>
  <si>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</si>
  <si>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</si>
  <si>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</si>
  <si>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</si>
  <si>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</si>
  <si>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</si>
  <si>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</si>
  <si>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</si>
  <si>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</si>
  <si>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</si>
  <si>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</si>
  <si>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</si>
  <si>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</si>
  <si>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</si>
  <si>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</si>
  <si>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</si>
  <si>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</si>
  <si>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</si>
  <si>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</si>
  <si>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</si>
  <si>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</si>
  <si>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</si>
  <si>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</si>
  <si>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</si>
  <si>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</si>
  <si>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</si>
  <si>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</si>
  <si>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</si>
  <si>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</si>
  <si>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</si>
  <si>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</si>
  <si>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</si>
  <si>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</si>
  <si>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</si>
  <si>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</si>
  <si>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</si>
  <si>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</si>
  <si>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</si>
  <si>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</si>
  <si>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</si>
  <si>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</si>
  <si>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</si>
  <si>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</si>
  <si>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</si>
  <si>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</si>
  <si>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</si>
  <si>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</si>
  <si>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</si>
  <si>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</si>
  <si>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</si>
  <si>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</si>
  <si>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</si>
  <si>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</si>
  <si>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</si>
  <si>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</si>
  <si>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</si>
  <si>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</si>
  <si>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</si>
  <si>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</si>
  <si>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</si>
  <si>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</si>
  <si>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</si>
  <si>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</si>
  <si>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</si>
  <si>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</si>
  <si>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</si>
  <si>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</si>
  <si>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</si>
  <si>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</si>
  <si>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</si>
  <si>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</si>
  <si>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</si>
  <si>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</si>
  <si>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</si>
  <si>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</si>
  <si>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</si>
  <si>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</si>
  <si>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</si>
  <si>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</si>
  <si>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</si>
  <si>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</si>
  <si>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</si>
  <si>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</si>
  <si>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</si>
  <si>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</si>
  <si>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</si>
  <si>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</si>
  <si>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</si>
  <si>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</si>
  <si>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</si>
  <si>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</si>
  <si>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</si>
  <si>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</si>
  <si>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</si>
  <si>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</si>
  <si>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</si>
  <si>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</si>
  <si>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</si>
  <si>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</si>
  <si>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</si>
  <si>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</si>
  <si>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</si>
  <si>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</si>
  <si>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</si>
  <si>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</si>
  <si>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</si>
  <si>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</si>
  <si>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</si>
  <si>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</si>
  <si>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</si>
  <si>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</si>
  <si>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</si>
  <si>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</si>
  <si>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</si>
  <si>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</si>
  <si>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</si>
  <si>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</si>
  <si>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</si>
  <si>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</si>
  <si>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</si>
  <si>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</si>
  <si>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</si>
  <si>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</si>
  <si>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</si>
  <si>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</si>
  <si>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</si>
  <si>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</si>
  <si>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</si>
  <si>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</si>
  <si>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</si>
  <si>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</si>
  <si>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</si>
  <si>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</si>
  <si>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</si>
  <si>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</si>
  <si>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</si>
  <si>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</si>
  <si>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</si>
  <si>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</si>
  <si>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</si>
  <si>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</si>
  <si>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</si>
  <si>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</si>
  <si>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</si>
  <si>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</si>
  <si>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</si>
  <si>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</si>
  <si>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</si>
  <si>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</si>
  <si>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</si>
  <si>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</si>
  <si>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</si>
  <si>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</si>
  <si>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</si>
  <si>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</si>
  <si>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</si>
  <si>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</si>
  <si>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</si>
  <si>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</si>
  <si>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</si>
  <si>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</si>
  <si>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</si>
  <si>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</si>
  <si>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</si>
  <si>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</si>
  <si>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</si>
  <si>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</si>
  <si>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</si>
  <si>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</si>
  <si>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</si>
  <si>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</si>
  <si>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</si>
  <si>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</si>
  <si>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</si>
  <si>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</si>
  <si>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</si>
  <si>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</si>
  <si>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</si>
  <si>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</si>
  <si>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</si>
  <si>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</si>
  <si>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</si>
  <si>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</si>
  <si>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</si>
  <si>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</si>
  <si>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</si>
  <si>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</si>
  <si>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</si>
  <si>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</si>
  <si>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</si>
  <si>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</si>
  <si>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</si>
  <si>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</si>
  <si>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</si>
  <si>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</si>
  <si>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</si>
  <si>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</si>
  <si>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</si>
  <si>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</si>
  <si>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</si>
  <si>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</si>
  <si>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</si>
  <si>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</si>
  <si>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</si>
  <si>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</si>
  <si>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</si>
  <si>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</si>
  <si>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</si>
  <si>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</si>
  <si>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</si>
  <si>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</si>
  <si>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</si>
  <si>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</si>
  <si>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</si>
  <si>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</si>
  <si>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</si>
  <si>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</si>
  <si>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</si>
  <si>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</si>
  <si>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</si>
  <si>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</si>
  <si>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</si>
  <si>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</si>
  <si>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</si>
  <si>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</si>
  <si>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</si>
  <si>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</si>
  <si>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</si>
  <si>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</si>
  <si>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</si>
  <si>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</si>
  <si>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</si>
  <si>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</si>
  <si>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</si>
  <si>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</si>
  <si>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</si>
  <si>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</si>
  <si>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</si>
  <si>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</si>
  <si>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</si>
  <si>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</si>
  <si>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</si>
  <si>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</si>
  <si>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</si>
  <si>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</si>
  <si>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</si>
  <si>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</si>
  <si>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</si>
  <si>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</si>
  <si>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</si>
  <si>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</si>
  <si>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</si>
  <si>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</si>
  <si>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</si>
  <si>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</si>
  <si>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</si>
  <si>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</si>
  <si>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</si>
  <si>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</si>
  <si>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</si>
  <si>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</si>
  <si>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</si>
  <si>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</si>
  <si>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</si>
  <si>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</si>
  <si>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</si>
  <si>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</si>
  <si>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</si>
  <si>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</si>
  <si>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</si>
  <si>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</si>
  <si>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</si>
  <si>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</si>
  <si>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</si>
  <si>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</si>
  <si>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</si>
  <si>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</si>
  <si>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</si>
  <si>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</si>
  <si>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</si>
  <si>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</si>
  <si>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</si>
  <si>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</si>
  <si>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</si>
  <si>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</si>
  <si>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</si>
  <si>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</si>
  <si>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</si>
  <si>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</si>
  <si>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</si>
  <si>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</si>
  <si>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</si>
  <si>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</si>
  <si>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</si>
  <si>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</si>
  <si>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</si>
  <si>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</si>
  <si>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</si>
  <si>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</si>
  <si>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</si>
  <si>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</si>
  <si>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</si>
  <si>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</si>
  <si>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</si>
  <si>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</si>
  <si>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</si>
  <si>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</si>
  <si>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</si>
  <si>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</si>
  <si>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</si>
  <si>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</si>
  <si>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</si>
  <si>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</si>
  <si>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</si>
  <si>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</si>
  <si>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</si>
  <si>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</si>
  <si>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</si>
  <si>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</si>
  <si>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</si>
  <si>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</si>
  <si>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</si>
  <si>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</si>
  <si>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</si>
  <si>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</si>
  <si>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</si>
  <si>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</si>
  <si>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</si>
  <si>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</si>
  <si>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</si>
  <si>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</si>
  <si>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</si>
  <si>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</si>
  <si>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</si>
  <si>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</si>
  <si>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</si>
  <si>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</si>
  <si>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</si>
  <si>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</si>
  <si>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</si>
  <si>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</si>
  <si>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</si>
  <si>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</si>
  <si>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</si>
  <si>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</si>
  <si>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</si>
  <si>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</si>
  <si>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</si>
  <si>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</si>
  <si>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</si>
  <si>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</si>
  <si>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CONT DE EXECUTIE VENITURI 30 SEPTEMBRIE 2023</t>
  </si>
  <si>
    <t>CONT DE EXECUTIE CHELTUIELI SEPTEMBRIE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</si>
</sst>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6"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0">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4" fontId="9" fillId="2" borderId="1" xfId="2" applyNumberFormat="1" applyFont="1" applyFill="1" applyBorder="1" applyAlignment="1"/>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4" fillId="0" borderId="1" xfId="0" applyNumberFormat="1" applyFont="1" applyFill="1" applyBorder="1"/>
    <xf numFmtId="4" fontId="11" fillId="2" borderId="1" xfId="3" applyNumberFormat="1" applyFont="1" applyFill="1" applyBorder="1" applyAlignment="1" applyProtection="1">
      <alignment horizontal="right" wrapText="1"/>
    </xf>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0" applyNumberFormat="1" applyFont="1" applyFill="1" applyBorder="1" applyProtection="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xf numFmtId="4" fontId="10" fillId="0" borderId="0" xfId="0" applyNumberFormat="1" applyFont="1" applyFill="1" applyBorder="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cont%20executie%20fnuass/MACHETA%20CONT%202023%20CAS%20(003)%20AUG%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434559263.37</v>
          </cell>
        </row>
        <row r="14">
          <cell r="E14">
            <v>355929967.70999998</v>
          </cell>
        </row>
        <row r="17">
          <cell r="E17">
            <v>333037</v>
          </cell>
        </row>
        <row r="23">
          <cell r="E23">
            <v>645784</v>
          </cell>
        </row>
        <row r="25">
          <cell r="E25">
            <v>30094</v>
          </cell>
        </row>
        <row r="27">
          <cell r="E27">
            <v>17789460.460000001</v>
          </cell>
        </row>
        <row r="28">
          <cell r="E28">
            <v>337131592.25</v>
          </cell>
        </row>
        <row r="30">
          <cell r="E30">
            <v>317471572</v>
          </cell>
        </row>
        <row r="31">
          <cell r="E31">
            <v>-1275232.25</v>
          </cell>
        </row>
        <row r="33">
          <cell r="E33">
            <v>1169306</v>
          </cell>
        </row>
        <row r="37">
          <cell r="E37">
            <v>5888</v>
          </cell>
        </row>
        <row r="38">
          <cell r="E38">
            <v>229</v>
          </cell>
        </row>
        <row r="43">
          <cell r="E43">
            <v>6303</v>
          </cell>
        </row>
        <row r="44">
          <cell r="E44">
            <v>315</v>
          </cell>
        </row>
        <row r="45">
          <cell r="E45">
            <v>55069</v>
          </cell>
        </row>
        <row r="46">
          <cell r="E46">
            <v>81562.5</v>
          </cell>
        </row>
        <row r="47">
          <cell r="E47">
            <v>2700</v>
          </cell>
        </row>
        <row r="49">
          <cell r="E49">
            <v>294894</v>
          </cell>
        </row>
        <row r="50">
          <cell r="E50">
            <v>19318912</v>
          </cell>
        </row>
        <row r="51">
          <cell r="E51">
            <v>74</v>
          </cell>
        </row>
        <row r="55">
          <cell r="E55">
            <v>73242.53</v>
          </cell>
        </row>
        <row r="60">
          <cell r="E60">
            <v>1160558</v>
          </cell>
        </row>
        <row r="61">
          <cell r="E61">
            <v>-839</v>
          </cell>
        </row>
        <row r="63">
          <cell r="E63">
            <v>319449.13</v>
          </cell>
        </row>
        <row r="71">
          <cell r="E71">
            <v>52948970</v>
          </cell>
        </row>
        <row r="78">
          <cell r="E78">
            <v>12684700</v>
          </cell>
        </row>
        <row r="80">
          <cell r="E80">
            <v>12615560</v>
          </cell>
        </row>
        <row r="88">
          <cell r="E88">
            <v>32</v>
          </cell>
        </row>
        <row r="111">
          <cell r="E111">
            <v>-1172377</v>
          </cell>
        </row>
      </sheetData>
      <sheetData sheetId="1">
        <row r="7">
          <cell r="G7">
            <v>851998329.29999995</v>
          </cell>
        </row>
        <row r="9">
          <cell r="G9">
            <v>4236476</v>
          </cell>
        </row>
        <row r="10">
          <cell r="G10">
            <v>629322457.03999996</v>
          </cell>
        </row>
        <row r="12">
          <cell r="G12">
            <v>175411015</v>
          </cell>
        </row>
        <row r="13">
          <cell r="G13">
            <v>43997960</v>
          </cell>
        </row>
        <row r="18">
          <cell r="G18">
            <v>-1091134.74</v>
          </cell>
        </row>
        <row r="25">
          <cell r="G25">
            <v>3365187</v>
          </cell>
        </row>
        <row r="26">
          <cell r="G26">
            <v>447070</v>
          </cell>
        </row>
        <row r="27">
          <cell r="G27">
            <v>22610</v>
          </cell>
        </row>
        <row r="28">
          <cell r="G28">
            <v>11248</v>
          </cell>
        </row>
        <row r="31">
          <cell r="G31">
            <v>146140</v>
          </cell>
        </row>
        <row r="32">
          <cell r="G32">
            <v>63365</v>
          </cell>
        </row>
        <row r="35">
          <cell r="G35">
            <v>87250</v>
          </cell>
        </row>
        <row r="42">
          <cell r="G42">
            <v>93606</v>
          </cell>
        </row>
        <row r="45">
          <cell r="G45">
            <v>46138.19</v>
          </cell>
        </row>
        <row r="47">
          <cell r="G47">
            <v>151202.35999999999</v>
          </cell>
        </row>
        <row r="48">
          <cell r="G48">
            <v>20245.87</v>
          </cell>
        </row>
        <row r="49">
          <cell r="G49">
            <v>0</v>
          </cell>
        </row>
        <row r="50">
          <cell r="G50">
            <v>0</v>
          </cell>
        </row>
        <row r="51">
          <cell r="G51">
            <v>31629.31</v>
          </cell>
        </row>
        <row r="53">
          <cell r="G53">
            <v>52076.95</v>
          </cell>
        </row>
        <row r="54">
          <cell r="G54">
            <v>253696.8</v>
          </cell>
        </row>
        <row r="55">
          <cell r="G55">
            <v>0</v>
          </cell>
        </row>
        <row r="56">
          <cell r="G56">
            <v>45853.08</v>
          </cell>
        </row>
        <row r="57">
          <cell r="G57">
            <v>71472.59</v>
          </cell>
        </row>
        <row r="59">
          <cell r="G59">
            <v>10830.72</v>
          </cell>
        </row>
        <row r="61">
          <cell r="G61">
            <v>224.87</v>
          </cell>
        </row>
        <row r="62">
          <cell r="G62">
            <v>0</v>
          </cell>
        </row>
        <row r="63">
          <cell r="G63">
            <v>0</v>
          </cell>
        </row>
        <row r="64">
          <cell r="G64">
            <v>0</v>
          </cell>
        </row>
        <row r="65">
          <cell r="G65">
            <v>0</v>
          </cell>
        </row>
        <row r="66">
          <cell r="G66">
            <v>8449</v>
          </cell>
        </row>
        <row r="67">
          <cell r="G67">
            <v>0</v>
          </cell>
        </row>
        <row r="70">
          <cell r="G70">
            <v>30000</v>
          </cell>
        </row>
        <row r="81">
          <cell r="G81">
            <v>100000</v>
          </cell>
        </row>
        <row r="87">
          <cell r="G87">
            <v>-7813.04</v>
          </cell>
        </row>
        <row r="88">
          <cell r="G88">
            <v>628646490.37999988</v>
          </cell>
        </row>
        <row r="90">
          <cell r="G90">
            <v>126880159.83000001</v>
          </cell>
        </row>
        <row r="91">
          <cell r="G91">
            <v>83228641.229999989</v>
          </cell>
        </row>
        <row r="92">
          <cell r="G92">
            <v>194.9</v>
          </cell>
        </row>
        <row r="93">
          <cell r="G93">
            <v>1808.56</v>
          </cell>
        </row>
        <row r="95">
          <cell r="G95">
            <v>27174597.530000001</v>
          </cell>
        </row>
        <row r="99">
          <cell r="G99">
            <v>12868640</v>
          </cell>
        </row>
        <row r="101">
          <cell r="G101">
            <v>835534.38</v>
          </cell>
        </row>
        <row r="102">
          <cell r="G102">
            <v>564494.62</v>
          </cell>
        </row>
        <row r="103">
          <cell r="G103">
            <v>26225.68</v>
          </cell>
        </row>
        <row r="104">
          <cell r="G104">
            <v>2180022.9300000002</v>
          </cell>
        </row>
        <row r="105">
          <cell r="G105">
            <v>-1233.4000000000001</v>
          </cell>
        </row>
        <row r="108">
          <cell r="G108">
            <v>3564446.72</v>
          </cell>
        </row>
        <row r="114">
          <cell r="G114">
            <v>567237.41</v>
          </cell>
        </row>
        <row r="117">
          <cell r="G117">
            <v>33012976.73</v>
          </cell>
        </row>
        <row r="118">
          <cell r="G118">
            <v>2355.8000000000002</v>
          </cell>
        </row>
        <row r="120">
          <cell r="G120">
            <v>15710</v>
          </cell>
        </row>
        <row r="123">
          <cell r="G123">
            <v>683208.46000000008</v>
          </cell>
        </row>
        <row r="129">
          <cell r="G129">
            <v>31127209.110000003</v>
          </cell>
        </row>
        <row r="130">
          <cell r="G130">
            <v>769.76</v>
          </cell>
        </row>
        <row r="133">
          <cell r="G133">
            <v>20119838.960000001</v>
          </cell>
        </row>
        <row r="136">
          <cell r="G136">
            <v>342621.39</v>
          </cell>
        </row>
        <row r="137">
          <cell r="G137">
            <v>22660</v>
          </cell>
        </row>
        <row r="141">
          <cell r="G141">
            <v>-4997.55</v>
          </cell>
        </row>
        <row r="144">
          <cell r="G144">
            <v>1697340</v>
          </cell>
        </row>
        <row r="145">
          <cell r="G145">
            <v>216</v>
          </cell>
        </row>
        <row r="147">
          <cell r="G147">
            <v>1184149.67</v>
          </cell>
        </row>
        <row r="150">
          <cell r="G150">
            <v>1810326.8299999998</v>
          </cell>
        </row>
        <row r="151">
          <cell r="G151">
            <v>7947.19</v>
          </cell>
        </row>
        <row r="173">
          <cell r="G173">
            <v>28726560</v>
          </cell>
        </row>
        <row r="175">
          <cell r="G175">
            <v>-72767</v>
          </cell>
        </row>
        <row r="177">
          <cell r="G177">
            <v>5400000</v>
          </cell>
        </row>
        <row r="179">
          <cell r="G179">
            <v>-505.92</v>
          </cell>
        </row>
        <row r="183">
          <cell r="G183">
            <v>30467166.149999999</v>
          </cell>
        </row>
        <row r="184">
          <cell r="G184">
            <v>28991110.199999999</v>
          </cell>
        </row>
        <row r="185">
          <cell r="G185">
            <v>0</v>
          </cell>
        </row>
        <row r="186">
          <cell r="G186">
            <v>1973958</v>
          </cell>
        </row>
        <row r="187">
          <cell r="G187">
            <v>59535</v>
          </cell>
        </row>
        <row r="188">
          <cell r="G188">
            <v>363790</v>
          </cell>
        </row>
        <row r="190">
          <cell r="G190">
            <v>11130</v>
          </cell>
        </row>
        <row r="191">
          <cell r="G191">
            <v>-83601.11</v>
          </cell>
        </row>
        <row r="193">
          <cell r="G193">
            <v>33174830.580000002</v>
          </cell>
        </row>
        <row r="194">
          <cell r="G194">
            <v>982.36</v>
          </cell>
        </row>
        <row r="196">
          <cell r="G196">
            <v>-176017.27</v>
          </cell>
        </row>
        <row r="198">
          <cell r="G198">
            <v>2848161.8</v>
          </cell>
        </row>
        <row r="201">
          <cell r="G201">
            <v>-852</v>
          </cell>
        </row>
        <row r="203">
          <cell r="G203">
            <v>16464400.49</v>
          </cell>
        </row>
        <row r="209">
          <cell r="G209">
            <v>39710</v>
          </cell>
        </row>
        <row r="213">
          <cell r="G213">
            <v>-474.97</v>
          </cell>
        </row>
        <row r="215">
          <cell r="G215">
            <v>2954010</v>
          </cell>
        </row>
        <row r="218">
          <cell r="G218">
            <v>-20596</v>
          </cell>
        </row>
        <row r="220">
          <cell r="G220">
            <v>1366710</v>
          </cell>
        </row>
        <row r="226">
          <cell r="G226">
            <v>192907509.00999999</v>
          </cell>
        </row>
        <row r="227">
          <cell r="G227">
            <v>34152082.289999999</v>
          </cell>
        </row>
        <row r="228">
          <cell r="G228">
            <v>43840.36</v>
          </cell>
        </row>
        <row r="230">
          <cell r="G230">
            <v>7542080</v>
          </cell>
        </row>
        <row r="231">
          <cell r="G231">
            <v>0</v>
          </cell>
        </row>
        <row r="238">
          <cell r="G238">
            <v>5688960</v>
          </cell>
        </row>
        <row r="241">
          <cell r="G241">
            <v>-327358.68</v>
          </cell>
        </row>
        <row r="243">
          <cell r="G243">
            <v>4779855.21</v>
          </cell>
        </row>
        <row r="246">
          <cell r="G246">
            <v>159874</v>
          </cell>
        </row>
        <row r="247">
          <cell r="G247">
            <v>-123068.12</v>
          </cell>
        </row>
        <row r="248">
          <cell r="G248">
            <v>474265.06</v>
          </cell>
        </row>
        <row r="250">
          <cell r="G250">
            <v>9016796.0099999998</v>
          </cell>
        </row>
        <row r="251">
          <cell r="G251">
            <v>-250293.68</v>
          </cell>
        </row>
        <row r="256">
          <cell r="G256">
            <v>153714990</v>
          </cell>
        </row>
        <row r="257">
          <cell r="G257">
            <v>1267654</v>
          </cell>
        </row>
        <row r="258">
          <cell r="G258">
            <v>558591</v>
          </cell>
        </row>
        <row r="260">
          <cell r="G260">
            <v>5766638</v>
          </cell>
        </row>
        <row r="261">
          <cell r="G261">
            <v>5754526</v>
          </cell>
        </row>
        <row r="262">
          <cell r="G262">
            <v>4446987</v>
          </cell>
        </row>
        <row r="263">
          <cell r="G263">
            <v>3901629</v>
          </cell>
        </row>
        <row r="270">
          <cell r="G270">
            <v>28582390</v>
          </cell>
        </row>
        <row r="271">
          <cell r="G271">
            <v>314035</v>
          </cell>
        </row>
        <row r="272">
          <cell r="G272">
            <v>15437126</v>
          </cell>
        </row>
        <row r="273">
          <cell r="G273">
            <v>1270132</v>
          </cell>
        </row>
        <row r="274">
          <cell r="G274">
            <v>-21556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I49" sqref="I49"/>
    </sheetView>
  </sheetViews>
  <sheetFormatPr defaultRowHeight="12.75" x14ac:dyDescent="0.2"/>
  <cols>
    <col min="1" max="1" width="11" style="37" customWidth="1"/>
    <col min="2" max="2" width="59.5703125" style="10" customWidth="1"/>
    <col min="3" max="3" width="15" style="38" customWidth="1"/>
    <col min="4" max="4" width="13.5703125" style="38" customWidth="1"/>
    <col min="5" max="6" width="18" style="38" customWidth="1"/>
    <col min="7" max="7" width="14.710937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0"/>
  </cols>
  <sheetData>
    <row r="1" spans="1:176" ht="15" x14ac:dyDescent="0.2">
      <c r="B1" s="104" t="s">
        <v>522</v>
      </c>
      <c r="C1" s="94"/>
      <c r="D1" s="94"/>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row>
    <row r="2" spans="1:176" x14ac:dyDescent="0.2">
      <c r="B2" s="1"/>
      <c r="C2" s="94"/>
      <c r="D2" s="94"/>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76" x14ac:dyDescent="0.2">
      <c r="A3" s="2"/>
      <c r="B3" s="3"/>
      <c r="C3" s="29"/>
      <c r="D3" s="29"/>
      <c r="E3" s="29"/>
      <c r="F3" s="29"/>
      <c r="FG3" s="5"/>
    </row>
    <row r="4" spans="1:176" ht="12.75" customHeight="1" x14ac:dyDescent="0.2">
      <c r="B4" s="6"/>
      <c r="C4" s="29"/>
      <c r="D4" s="29"/>
      <c r="E4" s="29"/>
      <c r="F4" s="94" t="s">
        <v>0</v>
      </c>
      <c r="G4" s="138"/>
      <c r="H4" s="138"/>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7"/>
      <c r="EJ4" s="137"/>
      <c r="EK4" s="137"/>
      <c r="EL4" s="137"/>
      <c r="EM4" s="137"/>
      <c r="EN4" s="136"/>
      <c r="EO4" s="136"/>
      <c r="EP4" s="136"/>
      <c r="EQ4" s="136"/>
      <c r="ER4" s="136"/>
      <c r="ES4" s="136"/>
      <c r="ET4" s="136"/>
      <c r="EU4" s="136"/>
      <c r="EV4" s="136"/>
      <c r="EW4" s="136"/>
      <c r="EX4" s="136"/>
      <c r="EY4" s="136"/>
      <c r="EZ4" s="136"/>
      <c r="FA4" s="136"/>
      <c r="FB4" s="136"/>
      <c r="FC4" s="136"/>
      <c r="FD4" s="136"/>
      <c r="FE4" s="136"/>
      <c r="FF4" s="136"/>
      <c r="FG4" s="136"/>
    </row>
    <row r="5" spans="1:176" ht="76.5" x14ac:dyDescent="0.2">
      <c r="A5" s="7" t="s">
        <v>1</v>
      </c>
      <c r="B5" s="7" t="s">
        <v>2</v>
      </c>
      <c r="C5" s="7" t="s">
        <v>3</v>
      </c>
      <c r="D5" s="8" t="s">
        <v>4</v>
      </c>
      <c r="E5" s="126" t="s">
        <v>5</v>
      </c>
      <c r="F5" s="126"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76" s="15" customFormat="1" x14ac:dyDescent="0.2">
      <c r="A6" s="11"/>
      <c r="B6" s="12"/>
      <c r="C6" s="93"/>
      <c r="D6" s="93"/>
      <c r="E6" s="127"/>
      <c r="F6" s="127"/>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4"/>
      <c r="FI6" s="14"/>
      <c r="FJ6" s="14"/>
      <c r="FK6" s="14"/>
      <c r="FL6" s="14"/>
      <c r="FM6" s="14"/>
      <c r="FN6" s="14"/>
      <c r="FO6" s="14"/>
      <c r="FP6" s="14"/>
      <c r="FQ6" s="14"/>
      <c r="FR6" s="14"/>
      <c r="FS6" s="14"/>
      <c r="FT6" s="14"/>
    </row>
    <row r="7" spans="1:176" x14ac:dyDescent="0.2">
      <c r="A7" s="95" t="s">
        <v>7</v>
      </c>
      <c r="B7" s="16" t="s">
        <v>8</v>
      </c>
      <c r="C7" s="17">
        <f t="shared" ref="C7:F7" si="0">+C8+C66+C110+C95+C90</f>
        <v>641629990</v>
      </c>
      <c r="D7" s="17">
        <f t="shared" si="0"/>
        <v>498470010</v>
      </c>
      <c r="E7" s="17">
        <f t="shared" si="0"/>
        <v>482696263.38999999</v>
      </c>
      <c r="F7" s="17">
        <f t="shared" si="0"/>
        <v>48137000.019999996</v>
      </c>
      <c r="G7" s="29">
        <f>E7-[1]venituri!$E$7</f>
        <v>48137000.019999981</v>
      </c>
      <c r="H7" s="29">
        <f>F7-G7</f>
        <v>0</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9"/>
      <c r="FI7" s="29"/>
    </row>
    <row r="8" spans="1:176" x14ac:dyDescent="0.2">
      <c r="A8" s="95" t="s">
        <v>9</v>
      </c>
      <c r="B8" s="16" t="s">
        <v>10</v>
      </c>
      <c r="C8" s="17">
        <f t="shared" ref="C8:F8" si="1">+C14+C52+C9</f>
        <v>558983000</v>
      </c>
      <c r="D8" s="17">
        <f t="shared" si="1"/>
        <v>415823020</v>
      </c>
      <c r="E8" s="17">
        <f t="shared" si="1"/>
        <v>400955301.38999999</v>
      </c>
      <c r="F8" s="17">
        <f t="shared" si="1"/>
        <v>43472923.019999996</v>
      </c>
      <c r="G8" s="29"/>
      <c r="H8" s="2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9"/>
      <c r="FI8" s="29"/>
    </row>
    <row r="9" spans="1:176" x14ac:dyDescent="0.2">
      <c r="A9" s="95" t="s">
        <v>11</v>
      </c>
      <c r="B9" s="16" t="s">
        <v>12</v>
      </c>
      <c r="C9" s="17">
        <f t="shared" ref="C9:F9" si="2">+C10+C11+C12+C13</f>
        <v>0</v>
      </c>
      <c r="D9" s="17">
        <f t="shared" si="2"/>
        <v>0</v>
      </c>
      <c r="E9" s="17">
        <f t="shared" si="2"/>
        <v>0</v>
      </c>
      <c r="F9" s="17">
        <f t="shared" si="2"/>
        <v>0</v>
      </c>
      <c r="G9" s="29"/>
      <c r="H9" s="2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9"/>
      <c r="FI9" s="29"/>
    </row>
    <row r="10" spans="1:176" ht="38.25" x14ac:dyDescent="0.2">
      <c r="A10" s="95" t="s">
        <v>13</v>
      </c>
      <c r="B10" s="16" t="s">
        <v>14</v>
      </c>
      <c r="C10" s="17"/>
      <c r="D10" s="17"/>
      <c r="E10" s="17"/>
      <c r="F10" s="17"/>
      <c r="G10" s="29"/>
      <c r="H10" s="2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9"/>
      <c r="FI10" s="29"/>
    </row>
    <row r="11" spans="1:176" ht="38.25" x14ac:dyDescent="0.2">
      <c r="A11" s="95" t="s">
        <v>15</v>
      </c>
      <c r="B11" s="16" t="s">
        <v>16</v>
      </c>
      <c r="C11" s="17"/>
      <c r="D11" s="17"/>
      <c r="E11" s="17"/>
      <c r="F11" s="17"/>
      <c r="G11" s="29"/>
      <c r="H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9"/>
      <c r="FI11" s="29"/>
    </row>
    <row r="12" spans="1:176" ht="25.5" x14ac:dyDescent="0.2">
      <c r="A12" s="95" t="s">
        <v>17</v>
      </c>
      <c r="B12" s="16" t="s">
        <v>18</v>
      </c>
      <c r="C12" s="17"/>
      <c r="D12" s="17"/>
      <c r="E12" s="17"/>
      <c r="F12" s="17"/>
      <c r="G12" s="29"/>
      <c r="H12" s="2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9"/>
      <c r="FI12" s="29"/>
    </row>
    <row r="13" spans="1:176" ht="38.25" x14ac:dyDescent="0.2">
      <c r="A13" s="95" t="s">
        <v>19</v>
      </c>
      <c r="B13" s="16" t="s">
        <v>20</v>
      </c>
      <c r="C13" s="17"/>
      <c r="D13" s="17"/>
      <c r="E13" s="17"/>
      <c r="F13" s="17"/>
      <c r="G13" s="29"/>
      <c r="H13" s="2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9"/>
      <c r="FI13" s="29"/>
    </row>
    <row r="14" spans="1:176" x14ac:dyDescent="0.2">
      <c r="A14" s="95" t="s">
        <v>21</v>
      </c>
      <c r="B14" s="16" t="s">
        <v>22</v>
      </c>
      <c r="C14" s="17">
        <f t="shared" ref="C14:F14" si="3">+C15+C28</f>
        <v>558653000</v>
      </c>
      <c r="D14" s="17">
        <f t="shared" si="3"/>
        <v>415670020</v>
      </c>
      <c r="E14" s="17">
        <f t="shared" si="3"/>
        <v>399364654.82999998</v>
      </c>
      <c r="F14" s="17">
        <f t="shared" si="3"/>
        <v>43434687.119999997</v>
      </c>
      <c r="G14" s="29">
        <f>E14-[1]venituri!$E$14</f>
        <v>43434687.120000005</v>
      </c>
      <c r="H14" s="2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9"/>
      <c r="FI14" s="29"/>
    </row>
    <row r="15" spans="1:176" x14ac:dyDescent="0.2">
      <c r="A15" s="95" t="s">
        <v>23</v>
      </c>
      <c r="B15" s="16" t="s">
        <v>24</v>
      </c>
      <c r="C15" s="17">
        <f t="shared" ref="C15:F15" si="4">+C16+C24+C27</f>
        <v>32211000</v>
      </c>
      <c r="D15" s="17">
        <f t="shared" si="4"/>
        <v>24301000</v>
      </c>
      <c r="E15" s="17">
        <f t="shared" si="4"/>
        <v>21204864.579999998</v>
      </c>
      <c r="F15" s="17">
        <f t="shared" si="4"/>
        <v>2406489.1199999973</v>
      </c>
      <c r="G15" s="29"/>
      <c r="H15" s="2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9"/>
      <c r="FI15" s="29"/>
    </row>
    <row r="16" spans="1:176" ht="25.5" x14ac:dyDescent="0.2">
      <c r="A16" s="95" t="s">
        <v>25</v>
      </c>
      <c r="B16" s="16" t="s">
        <v>26</v>
      </c>
      <c r="C16" s="17">
        <f t="shared" ref="C16:F16" si="5">C17+C18+C20+C21+C22+C19+C23</f>
        <v>8127000</v>
      </c>
      <c r="D16" s="17">
        <f t="shared" si="5"/>
        <v>5990000</v>
      </c>
      <c r="E16" s="17">
        <f t="shared" si="5"/>
        <v>1118241</v>
      </c>
      <c r="F16" s="17">
        <f t="shared" si="5"/>
        <v>139420</v>
      </c>
      <c r="G16" s="29"/>
      <c r="H16" s="2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9"/>
      <c r="FI16" s="29"/>
    </row>
    <row r="17" spans="1:165" s="6" customFormat="1" ht="25.5" x14ac:dyDescent="0.2">
      <c r="A17" s="96" t="s">
        <v>27</v>
      </c>
      <c r="B17" s="18" t="s">
        <v>28</v>
      </c>
      <c r="C17" s="17">
        <v>8127000</v>
      </c>
      <c r="D17" s="17">
        <v>5990000</v>
      </c>
      <c r="E17" s="128">
        <v>408710</v>
      </c>
      <c r="F17" s="128">
        <f>E17-[1]venituri!$E$17</f>
        <v>75673</v>
      </c>
      <c r="G17" s="29"/>
      <c r="H17" s="2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9"/>
      <c r="FI17" s="29"/>
    </row>
    <row r="18" spans="1:165" s="6" customFormat="1" ht="25.5" x14ac:dyDescent="0.2">
      <c r="A18" s="96" t="s">
        <v>29</v>
      </c>
      <c r="B18" s="18" t="s">
        <v>30</v>
      </c>
      <c r="C18" s="17"/>
      <c r="D18" s="17"/>
      <c r="E18" s="128"/>
      <c r="F18" s="128"/>
      <c r="G18" s="29"/>
      <c r="H18" s="2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9"/>
      <c r="FI18" s="29"/>
    </row>
    <row r="19" spans="1:165" s="6" customFormat="1" x14ac:dyDescent="0.2">
      <c r="A19" s="96" t="s">
        <v>31</v>
      </c>
      <c r="B19" s="18" t="s">
        <v>32</v>
      </c>
      <c r="C19" s="17"/>
      <c r="D19" s="17"/>
      <c r="E19" s="128"/>
      <c r="F19" s="128"/>
      <c r="G19" s="29"/>
      <c r="H19" s="2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9"/>
      <c r="FI19" s="29"/>
    </row>
    <row r="20" spans="1:165" s="6" customFormat="1" ht="25.5" x14ac:dyDescent="0.2">
      <c r="A20" s="96" t="s">
        <v>33</v>
      </c>
      <c r="B20" s="18" t="s">
        <v>34</v>
      </c>
      <c r="C20" s="17"/>
      <c r="D20" s="17"/>
      <c r="E20" s="128"/>
      <c r="F20" s="128"/>
      <c r="G20" s="29"/>
      <c r="H20" s="2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9"/>
      <c r="FI20" s="29"/>
    </row>
    <row r="21" spans="1:165" s="6" customFormat="1" ht="25.5" x14ac:dyDescent="0.2">
      <c r="A21" s="96" t="s">
        <v>35</v>
      </c>
      <c r="B21" s="18" t="s">
        <v>36</v>
      </c>
      <c r="C21" s="17"/>
      <c r="D21" s="17"/>
      <c r="E21" s="128"/>
      <c r="F21" s="128"/>
      <c r="G21" s="29"/>
      <c r="H21" s="2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9"/>
      <c r="FI21" s="29"/>
    </row>
    <row r="22" spans="1:165" s="6" customFormat="1" ht="43.5" customHeight="1" x14ac:dyDescent="0.2">
      <c r="A22" s="96" t="s">
        <v>37</v>
      </c>
      <c r="B22" s="97" t="s">
        <v>38</v>
      </c>
      <c r="C22" s="17"/>
      <c r="D22" s="17"/>
      <c r="E22" s="128"/>
      <c r="F22" s="128"/>
      <c r="G22" s="29"/>
      <c r="H22" s="2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9"/>
      <c r="FI22" s="29"/>
    </row>
    <row r="23" spans="1:165" s="6" customFormat="1" ht="43.5" customHeight="1" x14ac:dyDescent="0.2">
      <c r="A23" s="96" t="s">
        <v>39</v>
      </c>
      <c r="B23" s="97" t="s">
        <v>40</v>
      </c>
      <c r="C23" s="17"/>
      <c r="D23" s="17"/>
      <c r="E23" s="128">
        <v>709531</v>
      </c>
      <c r="F23" s="128">
        <f>E23-[1]venituri!$E$23</f>
        <v>63747</v>
      </c>
      <c r="G23" s="29"/>
      <c r="H23" s="2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9"/>
      <c r="FI23" s="29"/>
    </row>
    <row r="24" spans="1:165" s="6" customFormat="1" x14ac:dyDescent="0.2">
      <c r="A24" s="95" t="s">
        <v>41</v>
      </c>
      <c r="B24" s="98" t="s">
        <v>42</v>
      </c>
      <c r="C24" s="19">
        <f t="shared" ref="C24:F24" si="6">C25+C26</f>
        <v>0</v>
      </c>
      <c r="D24" s="19">
        <f t="shared" si="6"/>
        <v>0</v>
      </c>
      <c r="E24" s="19">
        <f t="shared" si="6"/>
        <v>31498</v>
      </c>
      <c r="F24" s="19">
        <f t="shared" si="6"/>
        <v>1404</v>
      </c>
      <c r="G24" s="29"/>
      <c r="H24" s="2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9"/>
      <c r="FI24" s="29"/>
    </row>
    <row r="25" spans="1:165" s="6" customFormat="1" x14ac:dyDescent="0.2">
      <c r="A25" s="96" t="s">
        <v>43</v>
      </c>
      <c r="B25" s="97" t="s">
        <v>44</v>
      </c>
      <c r="C25" s="17"/>
      <c r="D25" s="17"/>
      <c r="E25" s="128">
        <v>31498</v>
      </c>
      <c r="F25" s="128">
        <f>E25-[1]venituri!$E$25</f>
        <v>1404</v>
      </c>
      <c r="G25" s="29"/>
      <c r="H25" s="2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9"/>
      <c r="FI25" s="29"/>
    </row>
    <row r="26" spans="1:165" s="6" customFormat="1" ht="25.5" x14ac:dyDescent="0.2">
      <c r="A26" s="96" t="s">
        <v>45</v>
      </c>
      <c r="B26" s="97" t="s">
        <v>46</v>
      </c>
      <c r="C26" s="17"/>
      <c r="D26" s="17"/>
      <c r="E26" s="128"/>
      <c r="F26" s="128"/>
      <c r="G26" s="29"/>
      <c r="H26" s="2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9"/>
      <c r="FI26" s="29"/>
    </row>
    <row r="27" spans="1:165" s="6" customFormat="1" ht="25.5" x14ac:dyDescent="0.2">
      <c r="A27" s="96" t="s">
        <v>47</v>
      </c>
      <c r="B27" s="97" t="s">
        <v>48</v>
      </c>
      <c r="C27" s="17">
        <v>24084000</v>
      </c>
      <c r="D27" s="17">
        <v>18311000</v>
      </c>
      <c r="E27" s="128">
        <v>20055125.579999998</v>
      </c>
      <c r="F27" s="128">
        <f>E27-[1]venituri!$E$27</f>
        <v>2265665.1199999973</v>
      </c>
      <c r="G27" s="29"/>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9"/>
      <c r="FI27" s="29"/>
    </row>
    <row r="28" spans="1:165" s="6" customFormat="1" x14ac:dyDescent="0.2">
      <c r="A28" s="95" t="s">
        <v>49</v>
      </c>
      <c r="B28" s="16" t="s">
        <v>50</v>
      </c>
      <c r="C28" s="17">
        <f t="shared" ref="C28:F28" si="7">C29+C35+C51+C36+C37+C38+C39+C40+C41+C42+C43+C44+C45+C46+C47+C48+C49+C50</f>
        <v>526442000</v>
      </c>
      <c r="D28" s="17">
        <f t="shared" si="7"/>
        <v>391369020</v>
      </c>
      <c r="E28" s="17">
        <f t="shared" si="7"/>
        <v>378159790.25</v>
      </c>
      <c r="F28" s="17">
        <f t="shared" si="7"/>
        <v>41028198</v>
      </c>
      <c r="G28" s="29">
        <f>E28-[1]venituri!$E$28</f>
        <v>41028198</v>
      </c>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9"/>
      <c r="FI28" s="29"/>
    </row>
    <row r="29" spans="1:165" s="6" customFormat="1" ht="25.5" x14ac:dyDescent="0.2">
      <c r="A29" s="95" t="s">
        <v>51</v>
      </c>
      <c r="B29" s="16" t="s">
        <v>52</v>
      </c>
      <c r="C29" s="17">
        <f t="shared" ref="C29:F29" si="8">C30+C31+C32+C33+C34</f>
        <v>506798000</v>
      </c>
      <c r="D29" s="17">
        <f t="shared" si="8"/>
        <v>375085000</v>
      </c>
      <c r="E29" s="17">
        <f t="shared" si="8"/>
        <v>357434927.75</v>
      </c>
      <c r="F29" s="17">
        <f t="shared" si="8"/>
        <v>40069282</v>
      </c>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9"/>
      <c r="FI29" s="29"/>
    </row>
    <row r="30" spans="1:165" s="6" customFormat="1" ht="25.5" x14ac:dyDescent="0.2">
      <c r="A30" s="96" t="s">
        <v>53</v>
      </c>
      <c r="B30" s="18" t="s">
        <v>54</v>
      </c>
      <c r="C30" s="17">
        <v>506798000</v>
      </c>
      <c r="D30" s="17">
        <v>375085000</v>
      </c>
      <c r="E30" s="128">
        <v>357551894</v>
      </c>
      <c r="F30" s="128">
        <f>E30-[1]venituri!$E$30</f>
        <v>40080322</v>
      </c>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9"/>
      <c r="FI30" s="29"/>
    </row>
    <row r="31" spans="1:165" s="6" customFormat="1" ht="38.25" x14ac:dyDescent="0.2">
      <c r="A31" s="96" t="s">
        <v>55</v>
      </c>
      <c r="B31" s="99" t="s">
        <v>56</v>
      </c>
      <c r="C31" s="17"/>
      <c r="D31" s="17"/>
      <c r="E31" s="128">
        <v>-1286272.25</v>
      </c>
      <c r="F31" s="128">
        <f>E31-[1]venituri!$E$31</f>
        <v>-11040</v>
      </c>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9"/>
      <c r="FI31" s="29"/>
    </row>
    <row r="32" spans="1:165" s="6" customFormat="1" ht="27.75" customHeight="1" x14ac:dyDescent="0.2">
      <c r="A32" s="96" t="s">
        <v>57</v>
      </c>
      <c r="B32" s="18" t="s">
        <v>58</v>
      </c>
      <c r="C32" s="17"/>
      <c r="D32" s="17"/>
      <c r="E32" s="128"/>
      <c r="F32" s="128"/>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9"/>
      <c r="FI32" s="29"/>
    </row>
    <row r="33" spans="1:165" s="6" customFormat="1" x14ac:dyDescent="0.2">
      <c r="A33" s="96" t="s">
        <v>59</v>
      </c>
      <c r="B33" s="18" t="s">
        <v>60</v>
      </c>
      <c r="C33" s="17"/>
      <c r="D33" s="17"/>
      <c r="E33" s="128">
        <v>1169306</v>
      </c>
      <c r="F33" s="128">
        <f>E33-[1]venituri!$E$33</f>
        <v>0</v>
      </c>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9"/>
      <c r="FI33" s="29"/>
    </row>
    <row r="34" spans="1:165" s="6" customFormat="1" x14ac:dyDescent="0.2">
      <c r="A34" s="96" t="s">
        <v>61</v>
      </c>
      <c r="B34" s="18" t="s">
        <v>62</v>
      </c>
      <c r="C34" s="17"/>
      <c r="D34" s="17"/>
      <c r="E34" s="128"/>
      <c r="F34" s="128"/>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9"/>
      <c r="FI34" s="29"/>
    </row>
    <row r="35" spans="1:165" s="6" customFormat="1" x14ac:dyDescent="0.2">
      <c r="A35" s="96" t="s">
        <v>63</v>
      </c>
      <c r="B35" s="18" t="s">
        <v>64</v>
      </c>
      <c r="C35" s="17"/>
      <c r="D35" s="17"/>
      <c r="E35" s="128"/>
      <c r="F35" s="128"/>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9"/>
      <c r="FI35" s="29"/>
    </row>
    <row r="36" spans="1:165" s="6" customFormat="1" ht="25.5" x14ac:dyDescent="0.2">
      <c r="A36" s="96" t="s">
        <v>65</v>
      </c>
      <c r="B36" s="100" t="s">
        <v>66</v>
      </c>
      <c r="C36" s="17"/>
      <c r="D36" s="17"/>
      <c r="E36" s="128"/>
      <c r="F36" s="128"/>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9"/>
      <c r="FI36" s="29"/>
    </row>
    <row r="37" spans="1:165" s="6" customFormat="1" ht="38.25" x14ac:dyDescent="0.2">
      <c r="A37" s="96" t="s">
        <v>67</v>
      </c>
      <c r="B37" s="18" t="s">
        <v>68</v>
      </c>
      <c r="C37" s="17">
        <v>2000</v>
      </c>
      <c r="D37" s="17">
        <v>1000</v>
      </c>
      <c r="E37" s="128">
        <v>5914</v>
      </c>
      <c r="F37" s="128">
        <f>E37-[1]venituri!$E$37</f>
        <v>26</v>
      </c>
      <c r="G37" s="29"/>
      <c r="H37" s="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9"/>
      <c r="FI37" s="29"/>
    </row>
    <row r="38" spans="1:165" s="6" customFormat="1" ht="51" x14ac:dyDescent="0.2">
      <c r="A38" s="96" t="s">
        <v>69</v>
      </c>
      <c r="B38" s="18" t="s">
        <v>70</v>
      </c>
      <c r="C38" s="17"/>
      <c r="D38" s="17"/>
      <c r="E38" s="128">
        <v>236</v>
      </c>
      <c r="F38" s="128">
        <f>E38-[1]venituri!$E$38</f>
        <v>7</v>
      </c>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9"/>
      <c r="FI38" s="29"/>
    </row>
    <row r="39" spans="1:165" s="6" customFormat="1" ht="38.25" x14ac:dyDescent="0.2">
      <c r="A39" s="96" t="s">
        <v>71</v>
      </c>
      <c r="B39" s="18" t="s">
        <v>72</v>
      </c>
      <c r="C39" s="17"/>
      <c r="D39" s="17"/>
      <c r="E39" s="128"/>
      <c r="F39" s="128"/>
      <c r="G39" s="29"/>
      <c r="H39" s="2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9"/>
      <c r="FI39" s="29"/>
    </row>
    <row r="40" spans="1:165" s="6" customFormat="1" ht="38.25" x14ac:dyDescent="0.2">
      <c r="A40" s="96" t="s">
        <v>73</v>
      </c>
      <c r="B40" s="18" t="s">
        <v>74</v>
      </c>
      <c r="C40" s="17"/>
      <c r="D40" s="17"/>
      <c r="E40" s="128"/>
      <c r="F40" s="128"/>
      <c r="G40" s="29"/>
      <c r="H40" s="2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9"/>
      <c r="FI40" s="29"/>
    </row>
    <row r="41" spans="1:165" s="6" customFormat="1" ht="38.25" x14ac:dyDescent="0.2">
      <c r="A41" s="96" t="s">
        <v>75</v>
      </c>
      <c r="B41" s="18" t="s">
        <v>76</v>
      </c>
      <c r="C41" s="17"/>
      <c r="D41" s="17"/>
      <c r="E41" s="128"/>
      <c r="F41" s="128"/>
      <c r="G41" s="29"/>
      <c r="H41" s="2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9"/>
      <c r="FI41" s="29"/>
    </row>
    <row r="42" spans="1:165" s="6" customFormat="1" ht="38.25" x14ac:dyDescent="0.2">
      <c r="A42" s="96" t="s">
        <v>77</v>
      </c>
      <c r="B42" s="18" t="s">
        <v>78</v>
      </c>
      <c r="C42" s="17"/>
      <c r="D42" s="17"/>
      <c r="E42" s="128"/>
      <c r="F42" s="128"/>
      <c r="G42" s="29"/>
      <c r="H42" s="2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9"/>
      <c r="FI42" s="29"/>
    </row>
    <row r="43" spans="1:165" s="6" customFormat="1" ht="25.5" x14ac:dyDescent="0.2">
      <c r="A43" s="96" t="s">
        <v>79</v>
      </c>
      <c r="B43" s="18" t="s">
        <v>80</v>
      </c>
      <c r="C43" s="17">
        <v>55000</v>
      </c>
      <c r="D43" s="17">
        <v>48000</v>
      </c>
      <c r="E43" s="128">
        <v>11163</v>
      </c>
      <c r="F43" s="128">
        <f>E43-[1]venituri!$E$43</f>
        <v>4860</v>
      </c>
      <c r="G43" s="29"/>
      <c r="H43" s="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9"/>
      <c r="FI43" s="29"/>
    </row>
    <row r="44" spans="1:165" s="6" customFormat="1" ht="25.5" x14ac:dyDescent="0.2">
      <c r="A44" s="96" t="s">
        <v>81</v>
      </c>
      <c r="B44" s="18" t="s">
        <v>82</v>
      </c>
      <c r="C44" s="17"/>
      <c r="D44" s="17"/>
      <c r="E44" s="128">
        <v>367</v>
      </c>
      <c r="F44" s="128">
        <f>E44-[1]venituri!$E$44</f>
        <v>52</v>
      </c>
      <c r="G44" s="29"/>
      <c r="H44" s="2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9"/>
      <c r="FI44" s="29"/>
    </row>
    <row r="45" spans="1:165" s="6" customFormat="1" x14ac:dyDescent="0.2">
      <c r="A45" s="96" t="s">
        <v>83</v>
      </c>
      <c r="B45" s="18" t="s">
        <v>84</v>
      </c>
      <c r="C45" s="17"/>
      <c r="D45" s="17"/>
      <c r="E45" s="128">
        <v>54658</v>
      </c>
      <c r="F45" s="128">
        <f>E45-[1]venituri!$E$45</f>
        <v>-411</v>
      </c>
      <c r="G45" s="29"/>
      <c r="H45" s="2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9"/>
      <c r="FI45" s="29"/>
    </row>
    <row r="46" spans="1:165" s="6" customFormat="1" x14ac:dyDescent="0.2">
      <c r="A46" s="96" t="s">
        <v>85</v>
      </c>
      <c r="B46" s="18" t="s">
        <v>86</v>
      </c>
      <c r="C46" s="17">
        <v>88000</v>
      </c>
      <c r="D46" s="17">
        <v>60000</v>
      </c>
      <c r="E46" s="128">
        <v>83642.5</v>
      </c>
      <c r="F46" s="128">
        <f>E46-[1]venituri!$E$46</f>
        <v>2080</v>
      </c>
      <c r="G46" s="29"/>
      <c r="H46" s="2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9"/>
      <c r="FI46" s="29"/>
    </row>
    <row r="47" spans="1:165" s="6" customFormat="1" ht="38.25" customHeight="1" x14ac:dyDescent="0.2">
      <c r="A47" s="101" t="s">
        <v>87</v>
      </c>
      <c r="B47" s="20" t="s">
        <v>88</v>
      </c>
      <c r="C47" s="17">
        <v>4000</v>
      </c>
      <c r="D47" s="17">
        <v>3020</v>
      </c>
      <c r="E47" s="128">
        <v>2700</v>
      </c>
      <c r="F47" s="128">
        <f>E47-[1]venituri!$E$47</f>
        <v>0</v>
      </c>
      <c r="G47" s="29"/>
      <c r="H47" s="2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9"/>
      <c r="FI47" s="29"/>
    </row>
    <row r="48" spans="1:165" s="6" customFormat="1" x14ac:dyDescent="0.2">
      <c r="A48" s="101" t="s">
        <v>89</v>
      </c>
      <c r="B48" s="20" t="s">
        <v>90</v>
      </c>
      <c r="C48" s="17"/>
      <c r="D48" s="17"/>
      <c r="E48" s="128"/>
      <c r="F48" s="128"/>
      <c r="G48" s="29"/>
      <c r="H48" s="29"/>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9"/>
      <c r="FI48" s="29"/>
    </row>
    <row r="49" spans="1:176" ht="25.5" x14ac:dyDescent="0.2">
      <c r="A49" s="101" t="s">
        <v>91</v>
      </c>
      <c r="B49" s="20" t="s">
        <v>92</v>
      </c>
      <c r="C49" s="17">
        <v>318000</v>
      </c>
      <c r="D49" s="17">
        <v>237000</v>
      </c>
      <c r="E49" s="128">
        <v>335655</v>
      </c>
      <c r="F49" s="128">
        <f>E49-[1]venituri!$E$49</f>
        <v>40761</v>
      </c>
      <c r="G49" s="29"/>
      <c r="H49" s="2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9"/>
      <c r="FI49" s="29"/>
    </row>
    <row r="50" spans="1:176" x14ac:dyDescent="0.2">
      <c r="A50" s="101" t="s">
        <v>93</v>
      </c>
      <c r="B50" s="20" t="s">
        <v>94</v>
      </c>
      <c r="C50" s="17">
        <v>19177000</v>
      </c>
      <c r="D50" s="17">
        <v>15935000</v>
      </c>
      <c r="E50" s="128">
        <v>20230453</v>
      </c>
      <c r="F50" s="128">
        <f>E50-[1]venituri!$E$50</f>
        <v>911541</v>
      </c>
      <c r="G50" s="29"/>
      <c r="H50" s="2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9"/>
      <c r="FI50" s="29"/>
    </row>
    <row r="51" spans="1:176" x14ac:dyDescent="0.2">
      <c r="A51" s="96" t="s">
        <v>95</v>
      </c>
      <c r="B51" s="18" t="s">
        <v>96</v>
      </c>
      <c r="C51" s="17"/>
      <c r="D51" s="17"/>
      <c r="E51" s="128">
        <v>74</v>
      </c>
      <c r="F51" s="128">
        <f>E51-[1]venituri!$E$51</f>
        <v>0</v>
      </c>
      <c r="G51" s="29"/>
      <c r="H51" s="2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9"/>
      <c r="FI51" s="29"/>
    </row>
    <row r="52" spans="1:176" x14ac:dyDescent="0.2">
      <c r="A52" s="95" t="s">
        <v>97</v>
      </c>
      <c r="B52" s="16" t="s">
        <v>98</v>
      </c>
      <c r="C52" s="17">
        <f t="shared" ref="C52:F52" si="9">+C53+C58</f>
        <v>330000</v>
      </c>
      <c r="D52" s="17">
        <f t="shared" si="9"/>
        <v>153000</v>
      </c>
      <c r="E52" s="17">
        <f t="shared" si="9"/>
        <v>1590646.56</v>
      </c>
      <c r="F52" s="17">
        <f t="shared" si="9"/>
        <v>38235.899999999994</v>
      </c>
      <c r="G52" s="29"/>
      <c r="H52" s="2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9"/>
      <c r="FI52" s="29"/>
    </row>
    <row r="53" spans="1:176" x14ac:dyDescent="0.2">
      <c r="A53" s="95" t="s">
        <v>99</v>
      </c>
      <c r="B53" s="16" t="s">
        <v>100</v>
      </c>
      <c r="C53" s="17">
        <f t="shared" ref="C53:F53" si="10">+C54+C56</f>
        <v>107000</v>
      </c>
      <c r="D53" s="17">
        <f t="shared" si="10"/>
        <v>48000</v>
      </c>
      <c r="E53" s="17">
        <f t="shared" si="10"/>
        <v>87891.25</v>
      </c>
      <c r="F53" s="17">
        <f t="shared" si="10"/>
        <v>14648.720000000001</v>
      </c>
      <c r="G53" s="29"/>
      <c r="H53" s="2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9"/>
      <c r="FI53" s="29"/>
    </row>
    <row r="54" spans="1:176" x14ac:dyDescent="0.2">
      <c r="A54" s="95" t="s">
        <v>101</v>
      </c>
      <c r="B54" s="16" t="s">
        <v>102</v>
      </c>
      <c r="C54" s="17">
        <f t="shared" ref="C54:F54" si="11">+C55</f>
        <v>107000</v>
      </c>
      <c r="D54" s="17">
        <f t="shared" si="11"/>
        <v>48000</v>
      </c>
      <c r="E54" s="17">
        <f t="shared" si="11"/>
        <v>87891.25</v>
      </c>
      <c r="F54" s="17">
        <f t="shared" si="11"/>
        <v>14648.720000000001</v>
      </c>
      <c r="G54" s="29"/>
      <c r="H54" s="2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9"/>
      <c r="FI54" s="29"/>
    </row>
    <row r="55" spans="1:176" x14ac:dyDescent="0.2">
      <c r="A55" s="96" t="s">
        <v>103</v>
      </c>
      <c r="B55" s="18" t="s">
        <v>104</v>
      </c>
      <c r="C55" s="17">
        <v>107000</v>
      </c>
      <c r="D55" s="17">
        <v>48000</v>
      </c>
      <c r="E55" s="128">
        <v>87891.25</v>
      </c>
      <c r="F55" s="128">
        <f>E55-[1]venituri!$E$55</f>
        <v>14648.720000000001</v>
      </c>
      <c r="G55" s="29"/>
      <c r="H55" s="2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9"/>
      <c r="FI55" s="29"/>
    </row>
    <row r="56" spans="1:176" x14ac:dyDescent="0.2">
      <c r="A56" s="95" t="s">
        <v>105</v>
      </c>
      <c r="B56" s="16" t="s">
        <v>106</v>
      </c>
      <c r="C56" s="17">
        <f t="shared" ref="C56:F56" si="12">+C57</f>
        <v>0</v>
      </c>
      <c r="D56" s="17">
        <f t="shared" si="12"/>
        <v>0</v>
      </c>
      <c r="E56" s="17">
        <f t="shared" si="12"/>
        <v>0</v>
      </c>
      <c r="F56" s="17">
        <f t="shared" si="12"/>
        <v>0</v>
      </c>
      <c r="G56" s="29"/>
      <c r="H56" s="2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9"/>
      <c r="FI56" s="29"/>
    </row>
    <row r="57" spans="1:176" x14ac:dyDescent="0.2">
      <c r="A57" s="96" t="s">
        <v>107</v>
      </c>
      <c r="B57" s="18" t="s">
        <v>108</v>
      </c>
      <c r="C57" s="17"/>
      <c r="D57" s="17"/>
      <c r="E57" s="128"/>
      <c r="F57" s="128"/>
      <c r="G57" s="29"/>
      <c r="H57" s="2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9"/>
      <c r="FI57" s="29"/>
    </row>
    <row r="58" spans="1:176" s="22" customFormat="1" x14ac:dyDescent="0.2">
      <c r="A58" s="102" t="s">
        <v>109</v>
      </c>
      <c r="B58" s="16" t="s">
        <v>110</v>
      </c>
      <c r="C58" s="17">
        <f t="shared" ref="C58:F58" si="13">+C59+C64</f>
        <v>223000</v>
      </c>
      <c r="D58" s="17">
        <f t="shared" si="13"/>
        <v>105000</v>
      </c>
      <c r="E58" s="17">
        <f t="shared" si="13"/>
        <v>1502755.31</v>
      </c>
      <c r="F58" s="17">
        <f t="shared" si="13"/>
        <v>23587.179999999993</v>
      </c>
      <c r="G58" s="4"/>
      <c r="H58" s="2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1"/>
      <c r="FK58" s="21"/>
      <c r="FL58" s="21"/>
      <c r="FM58" s="21"/>
      <c r="FN58" s="21"/>
      <c r="FO58" s="21"/>
      <c r="FP58" s="21"/>
      <c r="FQ58" s="21"/>
      <c r="FR58" s="21"/>
      <c r="FS58" s="21"/>
      <c r="FT58" s="21"/>
    </row>
    <row r="59" spans="1:176" x14ac:dyDescent="0.2">
      <c r="A59" s="95" t="s">
        <v>111</v>
      </c>
      <c r="B59" s="16" t="s">
        <v>112</v>
      </c>
      <c r="C59" s="17">
        <f t="shared" ref="C59:F59" si="14">C63+C61+C62+C60</f>
        <v>223000</v>
      </c>
      <c r="D59" s="17">
        <f t="shared" si="14"/>
        <v>105000</v>
      </c>
      <c r="E59" s="17">
        <f t="shared" si="14"/>
        <v>1502755.31</v>
      </c>
      <c r="F59" s="17">
        <f t="shared" si="14"/>
        <v>23587.179999999993</v>
      </c>
      <c r="G59" s="29"/>
      <c r="H59" s="2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9"/>
      <c r="FI59" s="29"/>
    </row>
    <row r="60" spans="1:176" x14ac:dyDescent="0.2">
      <c r="A60" s="95" t="s">
        <v>113</v>
      </c>
      <c r="B60" s="16" t="s">
        <v>114</v>
      </c>
      <c r="C60" s="17">
        <v>8000</v>
      </c>
      <c r="D60" s="17">
        <v>5000</v>
      </c>
      <c r="E60" s="17">
        <v>1165633</v>
      </c>
      <c r="F60" s="128">
        <f>E60-[1]venituri!$E$60</f>
        <v>5075</v>
      </c>
      <c r="G60" s="29"/>
      <c r="H60" s="2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9"/>
      <c r="FI60" s="29"/>
    </row>
    <row r="61" spans="1:176" x14ac:dyDescent="0.2">
      <c r="A61" s="23" t="s">
        <v>115</v>
      </c>
      <c r="B61" s="16" t="s">
        <v>116</v>
      </c>
      <c r="C61" s="17"/>
      <c r="D61" s="17"/>
      <c r="E61" s="17">
        <v>-839</v>
      </c>
      <c r="F61" s="128">
        <f>E61-[1]venituri!$E$61</f>
        <v>0</v>
      </c>
      <c r="G61" s="29"/>
      <c r="H61" s="2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9"/>
      <c r="FI61" s="29"/>
    </row>
    <row r="62" spans="1:176" x14ac:dyDescent="0.2">
      <c r="A62" s="23" t="s">
        <v>117</v>
      </c>
      <c r="B62" s="16" t="s">
        <v>118</v>
      </c>
      <c r="C62" s="17"/>
      <c r="D62" s="17"/>
      <c r="E62" s="17"/>
      <c r="F62" s="17"/>
      <c r="G62" s="29"/>
      <c r="H62" s="2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9"/>
      <c r="FI62" s="29"/>
    </row>
    <row r="63" spans="1:176" x14ac:dyDescent="0.2">
      <c r="A63" s="96" t="s">
        <v>119</v>
      </c>
      <c r="B63" s="24" t="s">
        <v>120</v>
      </c>
      <c r="C63" s="17">
        <v>215000</v>
      </c>
      <c r="D63" s="17">
        <v>100000</v>
      </c>
      <c r="E63" s="128">
        <v>337961.31</v>
      </c>
      <c r="F63" s="128">
        <f>E63-[1]venituri!$E$63</f>
        <v>18512.179999999993</v>
      </c>
      <c r="G63" s="29"/>
      <c r="H63" s="29"/>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9"/>
      <c r="FI63" s="29"/>
    </row>
    <row r="64" spans="1:176" x14ac:dyDescent="0.2">
      <c r="A64" s="95" t="s">
        <v>121</v>
      </c>
      <c r="B64" s="16" t="s">
        <v>122</v>
      </c>
      <c r="C64" s="17">
        <f t="shared" ref="C64:F64" si="15">C65</f>
        <v>0</v>
      </c>
      <c r="D64" s="17">
        <f t="shared" si="15"/>
        <v>0</v>
      </c>
      <c r="E64" s="17">
        <f t="shared" si="15"/>
        <v>0</v>
      </c>
      <c r="F64" s="17">
        <f t="shared" si="15"/>
        <v>0</v>
      </c>
      <c r="G64" s="29"/>
      <c r="H64" s="29"/>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9"/>
      <c r="FI64" s="29"/>
    </row>
    <row r="65" spans="1:165" s="6" customFormat="1" x14ac:dyDescent="0.2">
      <c r="A65" s="96" t="s">
        <v>123</v>
      </c>
      <c r="B65" s="24" t="s">
        <v>124</v>
      </c>
      <c r="C65" s="17"/>
      <c r="D65" s="17"/>
      <c r="E65" s="128"/>
      <c r="F65" s="128"/>
      <c r="G65" s="29"/>
      <c r="H65" s="29"/>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9"/>
      <c r="FI65" s="29"/>
    </row>
    <row r="66" spans="1:165" s="6" customFormat="1" x14ac:dyDescent="0.2">
      <c r="A66" s="95" t="s">
        <v>125</v>
      </c>
      <c r="B66" s="16" t="s">
        <v>126</v>
      </c>
      <c r="C66" s="17">
        <f t="shared" ref="C66:F66" si="16">+C67</f>
        <v>82646990</v>
      </c>
      <c r="D66" s="17">
        <f t="shared" si="16"/>
        <v>82646990</v>
      </c>
      <c r="E66" s="17">
        <f t="shared" si="16"/>
        <v>82647026</v>
      </c>
      <c r="F66" s="17">
        <f t="shared" si="16"/>
        <v>4397764</v>
      </c>
      <c r="G66" s="29"/>
      <c r="H66" s="29"/>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9"/>
      <c r="FI66" s="29"/>
    </row>
    <row r="67" spans="1:165" s="6" customFormat="1" x14ac:dyDescent="0.2">
      <c r="A67" s="95" t="s">
        <v>127</v>
      </c>
      <c r="B67" s="16" t="s">
        <v>128</v>
      </c>
      <c r="C67" s="17">
        <f t="shared" ref="C67:F67" si="17">+C68+C81</f>
        <v>82646990</v>
      </c>
      <c r="D67" s="17">
        <f t="shared" si="17"/>
        <v>82646990</v>
      </c>
      <c r="E67" s="17">
        <f t="shared" si="17"/>
        <v>82647026</v>
      </c>
      <c r="F67" s="17">
        <f t="shared" si="17"/>
        <v>4397764</v>
      </c>
      <c r="G67" s="29"/>
      <c r="H67" s="29"/>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9"/>
      <c r="FI67" s="29"/>
    </row>
    <row r="68" spans="1:165" s="6" customFormat="1" x14ac:dyDescent="0.2">
      <c r="A68" s="95" t="s">
        <v>129</v>
      </c>
      <c r="B68" s="16" t="s">
        <v>130</v>
      </c>
      <c r="C68" s="17">
        <f t="shared" ref="C68:F68" si="18">C69+C70+C71+C72+C74+C75+C76+C77+C73+C78+C79+C80</f>
        <v>82646990</v>
      </c>
      <c r="D68" s="17">
        <f t="shared" si="18"/>
        <v>82646990</v>
      </c>
      <c r="E68" s="17">
        <f t="shared" si="18"/>
        <v>82646990</v>
      </c>
      <c r="F68" s="17">
        <f t="shared" si="18"/>
        <v>4397760</v>
      </c>
      <c r="G68" s="29"/>
      <c r="H68" s="29"/>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9"/>
      <c r="FI68" s="29"/>
    </row>
    <row r="69" spans="1:165" s="6" customFormat="1" ht="25.5" x14ac:dyDescent="0.2">
      <c r="A69" s="96" t="s">
        <v>131</v>
      </c>
      <c r="B69" s="24" t="s">
        <v>132</v>
      </c>
      <c r="C69" s="17"/>
      <c r="D69" s="17"/>
      <c r="E69" s="128"/>
      <c r="F69" s="128"/>
      <c r="G69" s="29"/>
      <c r="H69" s="2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9"/>
      <c r="FI69" s="29"/>
    </row>
    <row r="70" spans="1:165" s="6" customFormat="1" ht="25.5" x14ac:dyDescent="0.2">
      <c r="A70" s="96" t="s">
        <v>133</v>
      </c>
      <c r="B70" s="24" t="s">
        <v>134</v>
      </c>
      <c r="C70" s="17"/>
      <c r="D70" s="17"/>
      <c r="E70" s="128"/>
      <c r="F70" s="128"/>
      <c r="G70" s="29"/>
      <c r="H70" s="29"/>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9"/>
      <c r="FI70" s="29"/>
    </row>
    <row r="71" spans="1:165" s="6" customFormat="1" ht="25.5" x14ac:dyDescent="0.2">
      <c r="A71" s="103" t="s">
        <v>135</v>
      </c>
      <c r="B71" s="24" t="s">
        <v>136</v>
      </c>
      <c r="C71" s="17">
        <v>52948970</v>
      </c>
      <c r="D71" s="17">
        <v>52948970</v>
      </c>
      <c r="E71" s="128">
        <v>52948970</v>
      </c>
      <c r="F71" s="128">
        <f>E71-[1]venituri!$E$71</f>
        <v>0</v>
      </c>
      <c r="G71" s="29"/>
      <c r="H71" s="29"/>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9"/>
      <c r="FI71" s="29"/>
    </row>
    <row r="72" spans="1:165" s="6" customFormat="1" ht="25.5" x14ac:dyDescent="0.2">
      <c r="A72" s="96" t="s">
        <v>137</v>
      </c>
      <c r="B72" s="25" t="s">
        <v>138</v>
      </c>
      <c r="C72" s="17"/>
      <c r="D72" s="17"/>
      <c r="E72" s="128"/>
      <c r="F72" s="128"/>
      <c r="G72" s="29"/>
      <c r="H72" s="29"/>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9"/>
      <c r="FI72" s="29"/>
    </row>
    <row r="73" spans="1:165" s="6" customFormat="1" x14ac:dyDescent="0.2">
      <c r="A73" s="96" t="s">
        <v>139</v>
      </c>
      <c r="B73" s="25" t="s">
        <v>140</v>
      </c>
      <c r="C73" s="17"/>
      <c r="D73" s="17"/>
      <c r="E73" s="128"/>
      <c r="F73" s="128"/>
      <c r="G73" s="29"/>
      <c r="H73" s="29"/>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9"/>
      <c r="FI73" s="29"/>
    </row>
    <row r="74" spans="1:165" s="6" customFormat="1" ht="25.5" x14ac:dyDescent="0.2">
      <c r="A74" s="96" t="s">
        <v>141</v>
      </c>
      <c r="B74" s="25" t="s">
        <v>142</v>
      </c>
      <c r="C74" s="17"/>
      <c r="D74" s="17"/>
      <c r="E74" s="128"/>
      <c r="F74" s="128"/>
      <c r="G74" s="29"/>
      <c r="H74" s="29"/>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9"/>
      <c r="FI74" s="29"/>
    </row>
    <row r="75" spans="1:165" s="6" customFormat="1" ht="25.5" x14ac:dyDescent="0.2">
      <c r="A75" s="96" t="s">
        <v>143</v>
      </c>
      <c r="B75" s="25" t="s">
        <v>144</v>
      </c>
      <c r="C75" s="17"/>
      <c r="D75" s="17"/>
      <c r="E75" s="128"/>
      <c r="F75" s="128"/>
      <c r="G75" s="29"/>
      <c r="H75" s="29"/>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9"/>
      <c r="FI75" s="29"/>
    </row>
    <row r="76" spans="1:165" s="6" customFormat="1" ht="25.5" x14ac:dyDescent="0.2">
      <c r="A76" s="96" t="s">
        <v>145</v>
      </c>
      <c r="B76" s="25" t="s">
        <v>146</v>
      </c>
      <c r="C76" s="17"/>
      <c r="D76" s="17"/>
      <c r="E76" s="128"/>
      <c r="F76" s="128"/>
      <c r="G76" s="29"/>
      <c r="H76" s="29"/>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9"/>
      <c r="FI76" s="29"/>
    </row>
    <row r="77" spans="1:165" s="6" customFormat="1" ht="51" x14ac:dyDescent="0.2">
      <c r="A77" s="96" t="s">
        <v>147</v>
      </c>
      <c r="B77" s="25" t="s">
        <v>148</v>
      </c>
      <c r="C77" s="17"/>
      <c r="D77" s="17"/>
      <c r="E77" s="128"/>
      <c r="F77" s="128"/>
      <c r="G77" s="29"/>
      <c r="H77" s="29"/>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9"/>
      <c r="FI77" s="29"/>
    </row>
    <row r="78" spans="1:165" s="6" customFormat="1" ht="25.5" x14ac:dyDescent="0.2">
      <c r="A78" s="96" t="s">
        <v>149</v>
      </c>
      <c r="B78" s="25" t="s">
        <v>150</v>
      </c>
      <c r="C78" s="17">
        <v>17082460</v>
      </c>
      <c r="D78" s="17">
        <v>17082460</v>
      </c>
      <c r="E78" s="128">
        <v>17082460</v>
      </c>
      <c r="F78" s="128">
        <f>E78-[1]venituri!$E$78</f>
        <v>4397760</v>
      </c>
      <c r="G78" s="29"/>
      <c r="H78" s="29"/>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9"/>
      <c r="FI78" s="29"/>
    </row>
    <row r="79" spans="1:165" s="6" customFormat="1" ht="25.5" x14ac:dyDescent="0.2">
      <c r="A79" s="96" t="s">
        <v>151</v>
      </c>
      <c r="B79" s="25" t="s">
        <v>152</v>
      </c>
      <c r="C79" s="17"/>
      <c r="D79" s="17"/>
      <c r="E79" s="128"/>
      <c r="F79" s="128"/>
      <c r="G79" s="29"/>
      <c r="H79" s="2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9"/>
      <c r="FI79" s="29"/>
    </row>
    <row r="80" spans="1:165" s="6" customFormat="1" ht="51" x14ac:dyDescent="0.2">
      <c r="A80" s="96" t="s">
        <v>153</v>
      </c>
      <c r="B80" s="25" t="s">
        <v>154</v>
      </c>
      <c r="C80" s="17">
        <v>12615560</v>
      </c>
      <c r="D80" s="17">
        <v>12615560</v>
      </c>
      <c r="E80" s="128">
        <v>12615560</v>
      </c>
      <c r="F80" s="128">
        <f>E80-[1]venituri!$E$80</f>
        <v>0</v>
      </c>
      <c r="G80" s="29"/>
      <c r="H80" s="2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9"/>
      <c r="FI80" s="29"/>
    </row>
    <row r="81" spans="1:165" x14ac:dyDescent="0.2">
      <c r="A81" s="95" t="s">
        <v>155</v>
      </c>
      <c r="B81" s="16" t="s">
        <v>156</v>
      </c>
      <c r="C81" s="17">
        <f t="shared" ref="C81:F81" si="19">+C82+C83+C84+C85+C86+C87+C88+C89</f>
        <v>0</v>
      </c>
      <c r="D81" s="17">
        <f t="shared" si="19"/>
        <v>0</v>
      </c>
      <c r="E81" s="17">
        <f t="shared" si="19"/>
        <v>36</v>
      </c>
      <c r="F81" s="17">
        <f t="shared" si="19"/>
        <v>4</v>
      </c>
      <c r="G81" s="29"/>
      <c r="H81" s="2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9"/>
      <c r="FI81" s="29"/>
    </row>
    <row r="82" spans="1:165" ht="25.5" x14ac:dyDescent="0.2">
      <c r="A82" s="96" t="s">
        <v>157</v>
      </c>
      <c r="B82" s="18" t="s">
        <v>158</v>
      </c>
      <c r="C82" s="17"/>
      <c r="D82" s="17"/>
      <c r="E82" s="128"/>
      <c r="F82" s="128"/>
      <c r="G82" s="29"/>
      <c r="H82" s="2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9"/>
      <c r="FI82" s="29"/>
    </row>
    <row r="83" spans="1:165" ht="25.5" x14ac:dyDescent="0.2">
      <c r="A83" s="96" t="s">
        <v>159</v>
      </c>
      <c r="B83" s="26" t="s">
        <v>138</v>
      </c>
      <c r="C83" s="17"/>
      <c r="D83" s="17"/>
      <c r="E83" s="128"/>
      <c r="F83" s="128"/>
      <c r="G83" s="29"/>
      <c r="H83" s="29"/>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9"/>
      <c r="FI83" s="29"/>
    </row>
    <row r="84" spans="1:165" ht="38.25" x14ac:dyDescent="0.2">
      <c r="A84" s="96" t="s">
        <v>160</v>
      </c>
      <c r="B84" s="18" t="s">
        <v>161</v>
      </c>
      <c r="C84" s="17"/>
      <c r="D84" s="17"/>
      <c r="E84" s="128"/>
      <c r="F84" s="128"/>
      <c r="G84" s="29"/>
      <c r="H84" s="29"/>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9"/>
      <c r="FI84" s="29"/>
    </row>
    <row r="85" spans="1:165" ht="38.25" x14ac:dyDescent="0.2">
      <c r="A85" s="96" t="s">
        <v>162</v>
      </c>
      <c r="B85" s="18" t="s">
        <v>163</v>
      </c>
      <c r="C85" s="17"/>
      <c r="D85" s="17"/>
      <c r="E85" s="128"/>
      <c r="F85" s="128"/>
      <c r="G85" s="29"/>
      <c r="H85" s="29"/>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9"/>
      <c r="FI85" s="29"/>
    </row>
    <row r="86" spans="1:165" ht="25.5" x14ac:dyDescent="0.2">
      <c r="A86" s="96" t="s">
        <v>164</v>
      </c>
      <c r="B86" s="18" t="s">
        <v>142</v>
      </c>
      <c r="C86" s="17"/>
      <c r="D86" s="17"/>
      <c r="E86" s="128"/>
      <c r="F86" s="128"/>
      <c r="G86" s="29"/>
      <c r="H86" s="2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9"/>
      <c r="FI86" s="29"/>
    </row>
    <row r="87" spans="1:165" x14ac:dyDescent="0.2">
      <c r="A87" s="100" t="s">
        <v>165</v>
      </c>
      <c r="B87" s="27" t="s">
        <v>166</v>
      </c>
      <c r="C87" s="17"/>
      <c r="D87" s="17"/>
      <c r="E87" s="128"/>
      <c r="F87" s="128"/>
      <c r="H87" s="29"/>
      <c r="AT87" s="29"/>
      <c r="BT87" s="29"/>
      <c r="BU87" s="29"/>
      <c r="BV87" s="29"/>
      <c r="CN87" s="29"/>
    </row>
    <row r="88" spans="1:165" ht="63.75" x14ac:dyDescent="0.2">
      <c r="A88" s="18" t="s">
        <v>167</v>
      </c>
      <c r="B88" s="28" t="s">
        <v>168</v>
      </c>
      <c r="C88" s="17"/>
      <c r="D88" s="17"/>
      <c r="E88" s="128">
        <v>36</v>
      </c>
      <c r="F88" s="128">
        <f>E88-[1]venituri!$E$88</f>
        <v>4</v>
      </c>
      <c r="H88" s="29"/>
      <c r="BT88" s="29"/>
      <c r="BU88" s="29"/>
      <c r="BV88" s="29"/>
      <c r="CN88" s="29"/>
    </row>
    <row r="89" spans="1:165" ht="25.5" x14ac:dyDescent="0.2">
      <c r="A89" s="18" t="s">
        <v>169</v>
      </c>
      <c r="B89" s="30" t="s">
        <v>170</v>
      </c>
      <c r="C89" s="17"/>
      <c r="D89" s="17"/>
      <c r="E89" s="128"/>
      <c r="F89" s="128"/>
      <c r="H89" s="29"/>
      <c r="BT89" s="29"/>
      <c r="BU89" s="29"/>
      <c r="BV89" s="29"/>
      <c r="CN89" s="29"/>
    </row>
    <row r="90" spans="1:165" ht="38.25" x14ac:dyDescent="0.2">
      <c r="A90" s="18" t="s">
        <v>171</v>
      </c>
      <c r="B90" s="31" t="s">
        <v>172</v>
      </c>
      <c r="C90" s="19">
        <f t="shared" ref="C90:F90" si="20">C93+C91</f>
        <v>0</v>
      </c>
      <c r="D90" s="19">
        <f t="shared" si="20"/>
        <v>0</v>
      </c>
      <c r="E90" s="19">
        <f t="shared" si="20"/>
        <v>0</v>
      </c>
      <c r="F90" s="19">
        <f t="shared" si="20"/>
        <v>0</v>
      </c>
      <c r="H90" s="29"/>
      <c r="BT90" s="29"/>
      <c r="BU90" s="29"/>
      <c r="BV90" s="29"/>
      <c r="CN90" s="29"/>
    </row>
    <row r="91" spans="1:165" x14ac:dyDescent="0.2">
      <c r="A91" s="18" t="s">
        <v>173</v>
      </c>
      <c r="B91" s="30" t="s">
        <v>174</v>
      </c>
      <c r="C91" s="19">
        <f t="shared" ref="C91:F91" si="21">C92</f>
        <v>0</v>
      </c>
      <c r="D91" s="19">
        <f t="shared" si="21"/>
        <v>0</v>
      </c>
      <c r="E91" s="19">
        <f t="shared" si="21"/>
        <v>0</v>
      </c>
      <c r="F91" s="19">
        <f t="shared" si="21"/>
        <v>0</v>
      </c>
      <c r="H91" s="29"/>
      <c r="BT91" s="29"/>
      <c r="BU91" s="29"/>
      <c r="BV91" s="29"/>
      <c r="CN91" s="29"/>
    </row>
    <row r="92" spans="1:165" x14ac:dyDescent="0.2">
      <c r="A92" s="18" t="s">
        <v>175</v>
      </c>
      <c r="B92" s="30" t="s">
        <v>176</v>
      </c>
      <c r="C92" s="19"/>
      <c r="D92" s="19"/>
      <c r="E92" s="19"/>
      <c r="F92" s="19"/>
      <c r="H92" s="29"/>
      <c r="BT92" s="29"/>
      <c r="BU92" s="29"/>
      <c r="BV92" s="29"/>
      <c r="CN92" s="29"/>
    </row>
    <row r="93" spans="1:165" x14ac:dyDescent="0.2">
      <c r="A93" s="18" t="s">
        <v>177</v>
      </c>
      <c r="B93" s="30" t="s">
        <v>178</v>
      </c>
      <c r="C93" s="19">
        <f t="shared" ref="C93:F93" si="22">C94</f>
        <v>0</v>
      </c>
      <c r="D93" s="19">
        <f t="shared" si="22"/>
        <v>0</v>
      </c>
      <c r="E93" s="19">
        <f t="shared" si="22"/>
        <v>0</v>
      </c>
      <c r="F93" s="19">
        <f t="shared" si="22"/>
        <v>0</v>
      </c>
      <c r="G93" s="29"/>
      <c r="H93" s="29"/>
      <c r="I93" s="29"/>
      <c r="J93" s="29"/>
      <c r="BT93" s="29"/>
      <c r="BU93" s="29"/>
      <c r="BV93" s="29"/>
      <c r="CN93" s="29"/>
    </row>
    <row r="94" spans="1:165" x14ac:dyDescent="0.2">
      <c r="A94" s="18" t="s">
        <v>179</v>
      </c>
      <c r="B94" s="30" t="s">
        <v>180</v>
      </c>
      <c r="C94" s="17"/>
      <c r="D94" s="17"/>
      <c r="E94" s="128"/>
      <c r="F94" s="128"/>
      <c r="G94" s="29"/>
      <c r="H94" s="29"/>
      <c r="I94" s="29"/>
      <c r="J94" s="29"/>
      <c r="BT94" s="29"/>
      <c r="BU94" s="29"/>
      <c r="BV94" s="29"/>
      <c r="CN94" s="29"/>
    </row>
    <row r="95" spans="1:165" ht="38.25" x14ac:dyDescent="0.2">
      <c r="A95" s="18" t="s">
        <v>181</v>
      </c>
      <c r="B95" s="31" t="s">
        <v>172</v>
      </c>
      <c r="C95" s="19">
        <f t="shared" ref="C95:F95" si="23">C96+C99</f>
        <v>0</v>
      </c>
      <c r="D95" s="19">
        <f t="shared" si="23"/>
        <v>0</v>
      </c>
      <c r="E95" s="19">
        <f t="shared" si="23"/>
        <v>0</v>
      </c>
      <c r="F95" s="19">
        <f t="shared" si="23"/>
        <v>0</v>
      </c>
      <c r="G95" s="29"/>
      <c r="H95" s="29"/>
      <c r="I95" s="29"/>
      <c r="J95" s="29"/>
      <c r="BT95" s="29"/>
      <c r="BU95" s="29"/>
      <c r="BV95" s="29"/>
      <c r="CN95" s="29"/>
    </row>
    <row r="96" spans="1:165" x14ac:dyDescent="0.2">
      <c r="A96" s="18" t="s">
        <v>182</v>
      </c>
      <c r="B96" s="30" t="s">
        <v>178</v>
      </c>
      <c r="C96" s="19">
        <f t="shared" ref="C96:F96" si="24">C97+C98</f>
        <v>0</v>
      </c>
      <c r="D96" s="19">
        <f t="shared" si="24"/>
        <v>0</v>
      </c>
      <c r="E96" s="19">
        <f t="shared" si="24"/>
        <v>0</v>
      </c>
      <c r="F96" s="19">
        <f t="shared" si="24"/>
        <v>0</v>
      </c>
      <c r="G96" s="29"/>
      <c r="H96" s="29"/>
      <c r="I96" s="29"/>
      <c r="J96" s="29"/>
      <c r="BT96" s="29"/>
      <c r="BU96" s="29"/>
      <c r="BV96" s="29"/>
      <c r="CN96" s="29"/>
    </row>
    <row r="97" spans="1:92" x14ac:dyDescent="0.2">
      <c r="A97" s="18" t="s">
        <v>183</v>
      </c>
      <c r="B97" s="30" t="s">
        <v>184</v>
      </c>
      <c r="C97" s="17"/>
      <c r="D97" s="17"/>
      <c r="E97" s="128"/>
      <c r="F97" s="128"/>
      <c r="G97" s="29"/>
      <c r="H97" s="29"/>
      <c r="I97" s="29"/>
      <c r="J97" s="29"/>
      <c r="BT97" s="29"/>
      <c r="BU97" s="29"/>
      <c r="BV97" s="29"/>
      <c r="CN97" s="29"/>
    </row>
    <row r="98" spans="1:92" x14ac:dyDescent="0.2">
      <c r="A98" s="18" t="s">
        <v>185</v>
      </c>
      <c r="B98" s="30" t="s">
        <v>186</v>
      </c>
      <c r="C98" s="17"/>
      <c r="D98" s="17"/>
      <c r="E98" s="128"/>
      <c r="F98" s="128"/>
      <c r="G98" s="29"/>
      <c r="H98" s="29"/>
      <c r="I98" s="29"/>
      <c r="J98" s="29"/>
      <c r="BT98" s="29"/>
      <c r="BU98" s="29"/>
      <c r="BV98" s="29"/>
      <c r="CN98" s="29"/>
    </row>
    <row r="99" spans="1:92" x14ac:dyDescent="0.2">
      <c r="A99" s="18" t="s">
        <v>187</v>
      </c>
      <c r="B99" s="31" t="s">
        <v>516</v>
      </c>
      <c r="C99" s="19">
        <f t="shared" ref="C99:F99" si="25">C100+C101</f>
        <v>0</v>
      </c>
      <c r="D99" s="19">
        <f t="shared" si="25"/>
        <v>0</v>
      </c>
      <c r="E99" s="19">
        <f t="shared" si="25"/>
        <v>0</v>
      </c>
      <c r="F99" s="19">
        <f t="shared" si="25"/>
        <v>0</v>
      </c>
      <c r="G99" s="29"/>
      <c r="H99" s="29"/>
      <c r="I99" s="29"/>
      <c r="J99" s="29"/>
      <c r="BT99" s="29"/>
      <c r="BU99" s="29"/>
      <c r="BV99" s="29"/>
      <c r="CN99" s="29"/>
    </row>
    <row r="100" spans="1:92" x14ac:dyDescent="0.2">
      <c r="A100" s="18" t="s">
        <v>188</v>
      </c>
      <c r="B100" s="30" t="s">
        <v>184</v>
      </c>
      <c r="C100" s="17"/>
      <c r="D100" s="17"/>
      <c r="E100" s="128"/>
      <c r="F100" s="128"/>
      <c r="G100" s="29"/>
      <c r="H100" s="29"/>
      <c r="I100" s="29"/>
      <c r="J100" s="29"/>
      <c r="BT100" s="29"/>
      <c r="BU100" s="29"/>
      <c r="BV100" s="29"/>
      <c r="CN100" s="29"/>
    </row>
    <row r="101" spans="1:92" x14ac:dyDescent="0.2">
      <c r="A101" s="18" t="s">
        <v>189</v>
      </c>
      <c r="B101" s="30" t="s">
        <v>186</v>
      </c>
      <c r="C101" s="17"/>
      <c r="D101" s="17"/>
      <c r="E101" s="128"/>
      <c r="F101" s="128"/>
      <c r="G101" s="29"/>
      <c r="H101" s="29"/>
      <c r="I101" s="29"/>
      <c r="J101" s="29"/>
      <c r="BT101" s="29"/>
      <c r="BU101" s="29"/>
      <c r="BV101" s="29"/>
      <c r="CN101" s="29"/>
    </row>
    <row r="102" spans="1:92" ht="25.5" x14ac:dyDescent="0.2">
      <c r="A102" s="32" t="s">
        <v>190</v>
      </c>
      <c r="B102" s="33" t="s">
        <v>191</v>
      </c>
      <c r="C102" s="19">
        <f t="shared" ref="C102:F102" si="26">C103+C106</f>
        <v>0</v>
      </c>
      <c r="D102" s="19">
        <f t="shared" si="26"/>
        <v>0</v>
      </c>
      <c r="E102" s="19">
        <f t="shared" si="26"/>
        <v>0</v>
      </c>
      <c r="F102" s="19">
        <f t="shared" si="26"/>
        <v>0</v>
      </c>
      <c r="G102" s="29"/>
      <c r="H102" s="29"/>
      <c r="I102" s="29"/>
      <c r="J102" s="29"/>
      <c r="BT102" s="29"/>
      <c r="BU102" s="29"/>
      <c r="BV102" s="29"/>
      <c r="CN102" s="29"/>
    </row>
    <row r="103" spans="1:92" ht="38.25" x14ac:dyDescent="0.2">
      <c r="A103" s="18" t="s">
        <v>192</v>
      </c>
      <c r="B103" s="33" t="s">
        <v>172</v>
      </c>
      <c r="C103" s="19">
        <f t="shared" ref="C103:F103" si="27">C104+C105</f>
        <v>0</v>
      </c>
      <c r="D103" s="19">
        <f t="shared" si="27"/>
        <v>0</v>
      </c>
      <c r="E103" s="19">
        <f t="shared" si="27"/>
        <v>0</v>
      </c>
      <c r="F103" s="19">
        <f t="shared" si="27"/>
        <v>0</v>
      </c>
      <c r="G103" s="29"/>
      <c r="H103" s="29"/>
      <c r="I103" s="29"/>
      <c r="J103" s="29"/>
      <c r="BT103" s="29"/>
      <c r="BU103" s="29"/>
      <c r="BV103" s="29"/>
      <c r="CN103" s="29"/>
    </row>
    <row r="104" spans="1:92" x14ac:dyDescent="0.2">
      <c r="A104" s="18" t="s">
        <v>193</v>
      </c>
      <c r="B104" s="18" t="s">
        <v>194</v>
      </c>
      <c r="C104" s="19"/>
      <c r="D104" s="19"/>
      <c r="E104" s="19"/>
      <c r="F104" s="19"/>
      <c r="G104" s="29"/>
      <c r="H104" s="29"/>
      <c r="I104" s="29"/>
      <c r="J104" s="29"/>
      <c r="BT104" s="29"/>
      <c r="BU104" s="29"/>
      <c r="BV104" s="29"/>
      <c r="CN104" s="29"/>
    </row>
    <row r="105" spans="1:92" ht="26.25" customHeight="1" x14ac:dyDescent="0.2">
      <c r="A105" s="18" t="s">
        <v>195</v>
      </c>
      <c r="B105" s="18" t="s">
        <v>196</v>
      </c>
      <c r="C105" s="19"/>
      <c r="D105" s="19"/>
      <c r="E105" s="19"/>
      <c r="F105" s="19"/>
      <c r="G105" s="29"/>
      <c r="H105" s="29"/>
      <c r="I105" s="29"/>
      <c r="J105" s="29"/>
      <c r="BT105" s="29"/>
      <c r="BU105" s="29"/>
      <c r="BV105" s="29"/>
      <c r="CN105" s="29"/>
    </row>
    <row r="106" spans="1:92" x14ac:dyDescent="0.2">
      <c r="A106" s="36"/>
      <c r="B106" s="34" t="s">
        <v>197</v>
      </c>
      <c r="C106" s="19">
        <f t="shared" ref="C106:F108" si="28">C107</f>
        <v>0</v>
      </c>
      <c r="D106" s="19">
        <f t="shared" si="28"/>
        <v>0</v>
      </c>
      <c r="E106" s="19">
        <f t="shared" si="28"/>
        <v>0</v>
      </c>
      <c r="F106" s="19">
        <f t="shared" si="28"/>
        <v>0</v>
      </c>
      <c r="G106" s="29"/>
      <c r="H106" s="29"/>
      <c r="I106" s="29"/>
      <c r="J106" s="29"/>
      <c r="BT106" s="29"/>
      <c r="BU106" s="29"/>
      <c r="BV106" s="29"/>
      <c r="CN106" s="29"/>
    </row>
    <row r="107" spans="1:92" x14ac:dyDescent="0.2">
      <c r="A107" s="18" t="s">
        <v>198</v>
      </c>
      <c r="B107" s="34" t="s">
        <v>199</v>
      </c>
      <c r="C107" s="19">
        <f t="shared" si="28"/>
        <v>0</v>
      </c>
      <c r="D107" s="19">
        <f t="shared" si="28"/>
        <v>0</v>
      </c>
      <c r="E107" s="19">
        <f t="shared" si="28"/>
        <v>0</v>
      </c>
      <c r="F107" s="19">
        <f t="shared" si="28"/>
        <v>0</v>
      </c>
      <c r="G107" s="29"/>
      <c r="H107" s="29"/>
      <c r="I107" s="29"/>
      <c r="J107" s="29"/>
      <c r="BT107" s="29"/>
      <c r="BU107" s="29"/>
      <c r="BV107" s="29"/>
      <c r="CN107" s="29"/>
    </row>
    <row r="108" spans="1:92" ht="25.5" x14ac:dyDescent="0.2">
      <c r="A108" s="18" t="s">
        <v>200</v>
      </c>
      <c r="B108" s="34" t="s">
        <v>201</v>
      </c>
      <c r="C108" s="19">
        <f t="shared" si="28"/>
        <v>0</v>
      </c>
      <c r="D108" s="19">
        <f t="shared" si="28"/>
        <v>0</v>
      </c>
      <c r="E108" s="19">
        <f t="shared" si="28"/>
        <v>0</v>
      </c>
      <c r="F108" s="19">
        <f t="shared" si="28"/>
        <v>0</v>
      </c>
      <c r="G108" s="29"/>
      <c r="H108" s="29"/>
      <c r="I108" s="29"/>
      <c r="J108" s="29"/>
      <c r="BT108" s="29"/>
      <c r="BU108" s="29"/>
      <c r="BV108" s="29"/>
      <c r="CN108" s="29"/>
    </row>
    <row r="109" spans="1:92" x14ac:dyDescent="0.2">
      <c r="A109" s="18" t="s">
        <v>202</v>
      </c>
      <c r="B109" s="35" t="s">
        <v>203</v>
      </c>
      <c r="C109" s="17"/>
      <c r="D109" s="17"/>
      <c r="E109" s="128"/>
      <c r="F109" s="19"/>
      <c r="CN109" s="29"/>
    </row>
    <row r="110" spans="1:92" ht="12" customHeight="1" x14ac:dyDescent="0.2">
      <c r="A110" s="33" t="s">
        <v>204</v>
      </c>
      <c r="B110" s="33" t="s">
        <v>205</v>
      </c>
      <c r="C110" s="19">
        <f t="shared" ref="C110:F110" si="29">C111</f>
        <v>0</v>
      </c>
      <c r="D110" s="19">
        <f t="shared" si="29"/>
        <v>0</v>
      </c>
      <c r="E110" s="19">
        <f t="shared" si="29"/>
        <v>-906064</v>
      </c>
      <c r="F110" s="19">
        <f t="shared" si="29"/>
        <v>266313</v>
      </c>
      <c r="CN110" s="29"/>
    </row>
    <row r="111" spans="1:92" ht="25.5" x14ac:dyDescent="0.2">
      <c r="A111" s="18" t="s">
        <v>206</v>
      </c>
      <c r="B111" s="18" t="s">
        <v>207</v>
      </c>
      <c r="C111" s="17"/>
      <c r="D111" s="17"/>
      <c r="E111" s="128">
        <v>-906064</v>
      </c>
      <c r="F111" s="128">
        <f>E111-[1]venituri!$E$111</f>
        <v>266313</v>
      </c>
      <c r="CN111" s="29"/>
    </row>
    <row r="112" spans="1:92" x14ac:dyDescent="0.2">
      <c r="CN112" s="29"/>
    </row>
    <row r="113" spans="92:92" x14ac:dyDescent="0.2">
      <c r="CN113" s="29"/>
    </row>
    <row r="114" spans="92:92" x14ac:dyDescent="0.2">
      <c r="CN114" s="29"/>
    </row>
    <row r="115" spans="92:92" x14ac:dyDescent="0.2">
      <c r="CN115" s="29"/>
    </row>
    <row r="116" spans="92:92" x14ac:dyDescent="0.2">
      <c r="CN116" s="29"/>
    </row>
    <row r="117" spans="92:92" x14ac:dyDescent="0.2">
      <c r="CN117" s="29"/>
    </row>
    <row r="118" spans="92:92" x14ac:dyDescent="0.2">
      <c r="CN118" s="29"/>
    </row>
    <row r="119" spans="92:92" x14ac:dyDescent="0.2">
      <c r="CN119" s="29"/>
    </row>
    <row r="120" spans="92:92" x14ac:dyDescent="0.2">
      <c r="CN120" s="29"/>
    </row>
    <row r="121" spans="92:92" x14ac:dyDescent="0.2">
      <c r="CN121" s="29"/>
    </row>
    <row r="122" spans="92:92" x14ac:dyDescent="0.2">
      <c r="CN122" s="29"/>
    </row>
    <row r="123" spans="92:92" x14ac:dyDescent="0.2">
      <c r="CN123" s="29"/>
    </row>
    <row r="124" spans="92:92" x14ac:dyDescent="0.2">
      <c r="CN124" s="29"/>
    </row>
    <row r="125" spans="92:92" x14ac:dyDescent="0.2">
      <c r="CN125" s="29"/>
    </row>
    <row r="126" spans="92:92" x14ac:dyDescent="0.2">
      <c r="CN126" s="29"/>
    </row>
    <row r="127" spans="92:92" x14ac:dyDescent="0.2">
      <c r="CN127" s="29"/>
    </row>
    <row r="128" spans="92:92" x14ac:dyDescent="0.2">
      <c r="CN128" s="29"/>
    </row>
    <row r="129" spans="92:92" x14ac:dyDescent="0.2">
      <c r="CN129" s="29"/>
    </row>
    <row r="130" spans="92:92" x14ac:dyDescent="0.2">
      <c r="CN130" s="29"/>
    </row>
    <row r="131" spans="92:92" x14ac:dyDescent="0.2">
      <c r="CN131" s="29"/>
    </row>
    <row r="132" spans="92:92" x14ac:dyDescent="0.2">
      <c r="CN132" s="29"/>
    </row>
    <row r="133" spans="92:92" x14ac:dyDescent="0.2">
      <c r="CN133" s="29"/>
    </row>
    <row r="134" spans="92:92" x14ac:dyDescent="0.2">
      <c r="CN134" s="29"/>
    </row>
    <row r="135" spans="92:92" x14ac:dyDescent="0.2">
      <c r="CN135" s="29"/>
    </row>
    <row r="136" spans="92:92" x14ac:dyDescent="0.2">
      <c r="CN136" s="29"/>
    </row>
    <row r="137" spans="92:92" x14ac:dyDescent="0.2">
      <c r="CN137" s="29"/>
    </row>
    <row r="138" spans="92:92" x14ac:dyDescent="0.2">
      <c r="CN138" s="29"/>
    </row>
    <row r="139" spans="92:92" x14ac:dyDescent="0.2">
      <c r="CN139" s="29"/>
    </row>
    <row r="140" spans="92:92" x14ac:dyDescent="0.2">
      <c r="CN140" s="29"/>
    </row>
    <row r="141" spans="92:92" x14ac:dyDescent="0.2">
      <c r="CN141" s="29"/>
    </row>
    <row r="142" spans="92:92" x14ac:dyDescent="0.2">
      <c r="CN142" s="29"/>
    </row>
    <row r="143" spans="92:92" x14ac:dyDescent="0.2">
      <c r="CN143" s="29"/>
    </row>
    <row r="144" spans="92:92" x14ac:dyDescent="0.2">
      <c r="CN144" s="29"/>
    </row>
    <row r="145" spans="1:92" s="6" customFormat="1" x14ac:dyDescent="0.2">
      <c r="A145" s="37"/>
      <c r="B145" s="10"/>
      <c r="C145" s="38"/>
      <c r="D145" s="38"/>
      <c r="E145" s="38"/>
      <c r="F145" s="38"/>
      <c r="CN145" s="29"/>
    </row>
    <row r="146" spans="1:92" s="6" customFormat="1" x14ac:dyDescent="0.2">
      <c r="A146" s="37"/>
      <c r="B146" s="10"/>
      <c r="C146" s="38"/>
      <c r="D146" s="38"/>
      <c r="E146" s="38"/>
      <c r="F146" s="38"/>
      <c r="CN146" s="29"/>
    </row>
    <row r="147" spans="1:92" s="6" customFormat="1" x14ac:dyDescent="0.2">
      <c r="A147" s="37"/>
      <c r="B147" s="10"/>
      <c r="C147" s="38"/>
      <c r="D147" s="38"/>
      <c r="E147" s="38"/>
      <c r="F147" s="38"/>
      <c r="CN147" s="29"/>
    </row>
    <row r="148" spans="1:92" s="6" customFormat="1" x14ac:dyDescent="0.2">
      <c r="A148" s="37"/>
      <c r="B148" s="10"/>
      <c r="C148" s="38"/>
      <c r="D148" s="38"/>
      <c r="E148" s="38"/>
      <c r="F148" s="38"/>
      <c r="CN148" s="29"/>
    </row>
    <row r="149" spans="1:92" s="6" customFormat="1" x14ac:dyDescent="0.2">
      <c r="A149" s="37"/>
      <c r="B149" s="10"/>
      <c r="C149" s="38"/>
      <c r="D149" s="38"/>
      <c r="E149" s="38"/>
      <c r="F149" s="38"/>
      <c r="CN149" s="29"/>
    </row>
    <row r="150" spans="1:92" s="6" customFormat="1" x14ac:dyDescent="0.2">
      <c r="A150" s="37"/>
      <c r="B150" s="10"/>
      <c r="C150" s="38"/>
      <c r="D150" s="38"/>
      <c r="E150" s="38"/>
      <c r="F150" s="38"/>
      <c r="CN150" s="29"/>
    </row>
    <row r="151" spans="1:92" s="6" customFormat="1" x14ac:dyDescent="0.2">
      <c r="A151" s="37"/>
      <c r="B151" s="10"/>
      <c r="C151" s="38"/>
      <c r="D151" s="38"/>
      <c r="E151" s="38"/>
      <c r="F151" s="38"/>
      <c r="CN151" s="29"/>
    </row>
    <row r="152" spans="1:92" s="6" customFormat="1" x14ac:dyDescent="0.2">
      <c r="A152" s="37"/>
      <c r="B152" s="10"/>
      <c r="C152" s="38"/>
      <c r="D152" s="38"/>
      <c r="E152" s="38"/>
      <c r="F152" s="38"/>
      <c r="CN152" s="29"/>
    </row>
    <row r="153" spans="1:92" s="6" customFormat="1" x14ac:dyDescent="0.2">
      <c r="A153" s="37"/>
      <c r="B153" s="10"/>
      <c r="C153" s="38"/>
      <c r="D153" s="38"/>
      <c r="E153" s="38"/>
      <c r="F153" s="38"/>
      <c r="CN153" s="29"/>
    </row>
    <row r="154" spans="1:92" s="6" customFormat="1" x14ac:dyDescent="0.2">
      <c r="A154" s="37"/>
      <c r="B154" s="10"/>
      <c r="C154" s="38"/>
      <c r="D154" s="38"/>
      <c r="E154" s="38"/>
      <c r="F154" s="38"/>
      <c r="CN154" s="29"/>
    </row>
    <row r="155" spans="1:92" s="6" customFormat="1" x14ac:dyDescent="0.2">
      <c r="A155" s="37"/>
      <c r="B155" s="10"/>
      <c r="C155" s="38"/>
      <c r="D155" s="38"/>
      <c r="E155" s="38"/>
      <c r="F155" s="38"/>
      <c r="CN155" s="29"/>
    </row>
    <row r="156" spans="1:92" s="6" customFormat="1" x14ac:dyDescent="0.2">
      <c r="A156" s="37"/>
      <c r="B156" s="10"/>
      <c r="C156" s="38"/>
      <c r="D156" s="38"/>
      <c r="E156" s="38"/>
      <c r="F156" s="38"/>
      <c r="CN156" s="29"/>
    </row>
  </sheetData>
  <protectedRanges>
    <protectedRange sqref="E82:F83 C24:F24 C56:F56 C58:F58 C66:F67 C81:F81 E94:F94 E97:F98 E100:F101 E17:F23 E25:F27 E30:F51 E55:F55 E63:F63 E71:F80 E87:F89 F111 F60:F61"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5"/>
  <sheetViews>
    <sheetView tabSelected="1" zoomScale="90" zoomScaleNormal="90" workbookViewId="0">
      <pane xSplit="3" ySplit="6" topLeftCell="D274" activePane="bottomRight" state="frozen"/>
      <selection activeCell="G7" sqref="G7:H290"/>
      <selection pane="topRight" activeCell="G7" sqref="G7:H290"/>
      <selection pane="bottomLeft" activeCell="G7" sqref="G7:H290"/>
      <selection pane="bottomRight" activeCell="K281" sqref="K281"/>
    </sheetView>
  </sheetViews>
  <sheetFormatPr defaultRowHeight="15" x14ac:dyDescent="0.3"/>
  <cols>
    <col min="1" max="1" width="14.42578125" style="39" customWidth="1"/>
    <col min="2" max="2" width="71.28515625" style="41" customWidth="1"/>
    <col min="3" max="3" width="5" style="41" bestFit="1" customWidth="1"/>
    <col min="4" max="4" width="16.42578125" style="41" customWidth="1"/>
    <col min="5" max="5" width="15.42578125" style="41" customWidth="1"/>
    <col min="6" max="6" width="15.7109375" style="41" bestFit="1" customWidth="1"/>
    <col min="7" max="7" width="15.42578125" style="43" bestFit="1" customWidth="1"/>
    <col min="8" max="8" width="18.28515625" style="43" customWidth="1"/>
    <col min="9" max="9" width="14.42578125" style="42" bestFit="1" customWidth="1"/>
    <col min="10" max="10" width="11.5703125" style="42" bestFit="1" customWidth="1"/>
    <col min="11" max="11" width="13.85546875" style="42" bestFit="1" customWidth="1"/>
    <col min="12" max="13" width="9.140625" style="42"/>
    <col min="14" max="14" width="14.85546875" style="42" customWidth="1"/>
    <col min="15" max="16384" width="9.140625" style="42"/>
  </cols>
  <sheetData>
    <row r="1" spans="1:14" ht="20.25" x14ac:dyDescent="0.35">
      <c r="B1" s="105" t="s">
        <v>523</v>
      </c>
      <c r="C1" s="40"/>
    </row>
    <row r="2" spans="1:14" x14ac:dyDescent="0.3">
      <c r="B2" s="40"/>
      <c r="C2" s="40"/>
    </row>
    <row r="3" spans="1:14" x14ac:dyDescent="0.3">
      <c r="B3" s="40"/>
      <c r="C3" s="40"/>
      <c r="D3" s="43"/>
    </row>
    <row r="4" spans="1:14" x14ac:dyDescent="0.3">
      <c r="D4" s="44"/>
      <c r="E4" s="44"/>
      <c r="F4" s="45"/>
      <c r="H4" s="139" t="s">
        <v>0</v>
      </c>
    </row>
    <row r="5" spans="1:14" s="49" customFormat="1" ht="75" x14ac:dyDescent="0.2">
      <c r="A5" s="46"/>
      <c r="B5" s="47" t="s">
        <v>2</v>
      </c>
      <c r="C5" s="47"/>
      <c r="D5" s="47" t="s">
        <v>208</v>
      </c>
      <c r="E5" s="48" t="s">
        <v>209</v>
      </c>
      <c r="F5" s="48" t="s">
        <v>210</v>
      </c>
      <c r="G5" s="48" t="s">
        <v>211</v>
      </c>
      <c r="H5" s="48" t="s">
        <v>212</v>
      </c>
    </row>
    <row r="6" spans="1:14" x14ac:dyDescent="0.3">
      <c r="A6" s="50"/>
      <c r="B6" s="51" t="s">
        <v>213</v>
      </c>
      <c r="C6" s="51"/>
      <c r="D6" s="52"/>
      <c r="E6" s="52"/>
      <c r="F6" s="52"/>
      <c r="G6" s="130"/>
      <c r="H6" s="130"/>
    </row>
    <row r="7" spans="1:14" s="57" customFormat="1" ht="16.5" customHeight="1" x14ac:dyDescent="0.3">
      <c r="A7" s="53" t="s">
        <v>214</v>
      </c>
      <c r="B7" s="54" t="s">
        <v>215</v>
      </c>
      <c r="C7" s="107">
        <f t="shared" ref="C7:H7" si="0">+C8+C16</f>
        <v>0</v>
      </c>
      <c r="D7" s="107">
        <f t="shared" si="0"/>
        <v>1059007580</v>
      </c>
      <c r="E7" s="107">
        <f t="shared" si="0"/>
        <v>1042311980</v>
      </c>
      <c r="F7" s="129">
        <f t="shared" si="0"/>
        <v>990765010</v>
      </c>
      <c r="G7" s="129">
        <f t="shared" si="0"/>
        <v>960129127.86999989</v>
      </c>
      <c r="H7" s="107">
        <f t="shared" si="0"/>
        <v>108130798.57000002</v>
      </c>
      <c r="I7" s="56">
        <f>G7-[1]cheltuieli!$G$7</f>
        <v>108130798.56999993</v>
      </c>
      <c r="J7" s="56"/>
      <c r="K7" s="56"/>
      <c r="N7" s="56"/>
    </row>
    <row r="8" spans="1:14" s="57" customFormat="1" x14ac:dyDescent="0.3">
      <c r="A8" s="53" t="s">
        <v>216</v>
      </c>
      <c r="B8" s="58" t="s">
        <v>217</v>
      </c>
      <c r="C8" s="108">
        <f>+C9+C10+C13+C11+C12+C15+C254+C14</f>
        <v>0</v>
      </c>
      <c r="D8" s="108">
        <f t="shared" ref="D8:H8" si="1">+D9+D10+D13+D11+D12+D15+D254+D14</f>
        <v>1058907580</v>
      </c>
      <c r="E8" s="108">
        <f t="shared" si="1"/>
        <v>1042211980</v>
      </c>
      <c r="F8" s="108">
        <f t="shared" si="1"/>
        <v>990665010</v>
      </c>
      <c r="G8" s="108">
        <f t="shared" si="1"/>
        <v>960029127.86999989</v>
      </c>
      <c r="H8" s="108">
        <f t="shared" si="1"/>
        <v>108130798.57000002</v>
      </c>
      <c r="I8" s="56"/>
      <c r="J8" s="56"/>
      <c r="K8" s="56"/>
      <c r="N8" s="56"/>
    </row>
    <row r="9" spans="1:14" s="57" customFormat="1" x14ac:dyDescent="0.3">
      <c r="A9" s="53" t="s">
        <v>218</v>
      </c>
      <c r="B9" s="58" t="s">
        <v>219</v>
      </c>
      <c r="C9" s="108">
        <f t="shared" ref="C9:H9" si="2">+C23</f>
        <v>0</v>
      </c>
      <c r="D9" s="108">
        <f t="shared" si="2"/>
        <v>6508000</v>
      </c>
      <c r="E9" s="108">
        <f t="shared" si="2"/>
        <v>6508000</v>
      </c>
      <c r="F9" s="108">
        <f t="shared" si="2"/>
        <v>4986160</v>
      </c>
      <c r="G9" s="108">
        <f t="shared" si="2"/>
        <v>4778953</v>
      </c>
      <c r="H9" s="108">
        <f t="shared" si="2"/>
        <v>542477</v>
      </c>
      <c r="I9" s="56">
        <f>G9-[1]cheltuieli!$G$9</f>
        <v>542477</v>
      </c>
      <c r="J9" s="56"/>
      <c r="K9" s="56"/>
      <c r="N9" s="56"/>
    </row>
    <row r="10" spans="1:14" s="57" customFormat="1" ht="16.5" customHeight="1" x14ac:dyDescent="0.3">
      <c r="A10" s="53" t="s">
        <v>220</v>
      </c>
      <c r="B10" s="58" t="s">
        <v>221</v>
      </c>
      <c r="C10" s="108">
        <f>+C43</f>
        <v>0</v>
      </c>
      <c r="D10" s="108">
        <f t="shared" ref="D10:H10" si="3">+D43</f>
        <v>788515470</v>
      </c>
      <c r="E10" s="108">
        <f t="shared" si="3"/>
        <v>771819870</v>
      </c>
      <c r="F10" s="108">
        <f t="shared" si="3"/>
        <v>736030810</v>
      </c>
      <c r="G10" s="108">
        <f t="shared" si="3"/>
        <v>707026305.93999994</v>
      </c>
      <c r="H10" s="108">
        <f t="shared" si="3"/>
        <v>77703848.900000021</v>
      </c>
      <c r="I10" s="56">
        <f>G10-[1]cheltuieli!$G$10</f>
        <v>77703848.899999976</v>
      </c>
      <c r="J10" s="56"/>
      <c r="K10" s="56"/>
    </row>
    <row r="11" spans="1:14" s="57" customFormat="1" x14ac:dyDescent="0.3">
      <c r="A11" s="53" t="s">
        <v>222</v>
      </c>
      <c r="B11" s="58" t="s">
        <v>223</v>
      </c>
      <c r="C11" s="108">
        <f>+C71</f>
        <v>0</v>
      </c>
      <c r="D11" s="108">
        <f t="shared" ref="D11:H11" si="4">+D71</f>
        <v>0</v>
      </c>
      <c r="E11" s="108">
        <f t="shared" si="4"/>
        <v>0</v>
      </c>
      <c r="F11" s="108">
        <f t="shared" si="4"/>
        <v>0</v>
      </c>
      <c r="G11" s="108">
        <f t="shared" si="4"/>
        <v>0</v>
      </c>
      <c r="H11" s="108">
        <f t="shared" si="4"/>
        <v>0</v>
      </c>
      <c r="I11" s="56"/>
      <c r="J11" s="56"/>
      <c r="K11" s="56"/>
    </row>
    <row r="12" spans="1:14" s="57" customFormat="1" ht="30" x14ac:dyDescent="0.3">
      <c r="A12" s="53" t="s">
        <v>224</v>
      </c>
      <c r="B12" s="58" t="s">
        <v>225</v>
      </c>
      <c r="C12" s="108">
        <f>C255</f>
        <v>0</v>
      </c>
      <c r="D12" s="108">
        <f t="shared" ref="D12:H12" si="5">D255</f>
        <v>211966040</v>
      </c>
      <c r="E12" s="108">
        <f t="shared" si="5"/>
        <v>211966040</v>
      </c>
      <c r="F12" s="108">
        <f t="shared" si="5"/>
        <v>197729970</v>
      </c>
      <c r="G12" s="108">
        <f t="shared" si="5"/>
        <v>197448730</v>
      </c>
      <c r="H12" s="108">
        <f t="shared" si="5"/>
        <v>22037715</v>
      </c>
      <c r="I12" s="56">
        <f>G12-[1]cheltuieli!$G$12</f>
        <v>22037715</v>
      </c>
      <c r="J12" s="56"/>
      <c r="K12" s="56"/>
    </row>
    <row r="13" spans="1:14" s="57" customFormat="1" ht="16.5" customHeight="1" x14ac:dyDescent="0.3">
      <c r="A13" s="53" t="s">
        <v>226</v>
      </c>
      <c r="B13" s="58" t="s">
        <v>227</v>
      </c>
      <c r="C13" s="108">
        <f>C268</f>
        <v>0</v>
      </c>
      <c r="D13" s="108">
        <f t="shared" ref="D13:H13" si="6">D268</f>
        <v>51918070</v>
      </c>
      <c r="E13" s="108">
        <f t="shared" si="6"/>
        <v>51918070</v>
      </c>
      <c r="F13" s="108">
        <f t="shared" si="6"/>
        <v>51918070</v>
      </c>
      <c r="G13" s="108">
        <f t="shared" si="6"/>
        <v>51896468</v>
      </c>
      <c r="H13" s="108">
        <f t="shared" si="6"/>
        <v>7898508</v>
      </c>
      <c r="I13" s="56">
        <f>G13-[1]cheltuieli!$G$13</f>
        <v>7898508</v>
      </c>
      <c r="J13" s="56"/>
      <c r="K13" s="56"/>
    </row>
    <row r="14" spans="1:14" s="57" customFormat="1" ht="30" x14ac:dyDescent="0.3">
      <c r="A14" s="53" t="s">
        <v>228</v>
      </c>
      <c r="B14" s="58" t="s">
        <v>229</v>
      </c>
      <c r="C14" s="108">
        <f>C277</f>
        <v>0</v>
      </c>
      <c r="D14" s="108">
        <f t="shared" ref="D14:H14" si="7">D277</f>
        <v>0</v>
      </c>
      <c r="E14" s="108">
        <f t="shared" si="7"/>
        <v>0</v>
      </c>
      <c r="F14" s="108">
        <f t="shared" si="7"/>
        <v>0</v>
      </c>
      <c r="G14" s="108">
        <f t="shared" si="7"/>
        <v>0</v>
      </c>
      <c r="H14" s="108">
        <f t="shared" si="7"/>
        <v>0</v>
      </c>
      <c r="I14" s="56"/>
      <c r="J14" s="56"/>
      <c r="K14" s="56"/>
    </row>
    <row r="15" spans="1:14" s="57" customFormat="1" ht="16.5" customHeight="1" x14ac:dyDescent="0.3">
      <c r="A15" s="53" t="s">
        <v>230</v>
      </c>
      <c r="B15" s="58" t="s">
        <v>231</v>
      </c>
      <c r="C15" s="108">
        <f>C74</f>
        <v>0</v>
      </c>
      <c r="D15" s="108">
        <f t="shared" ref="D15:H15" si="8">D74</f>
        <v>0</v>
      </c>
      <c r="E15" s="108">
        <f t="shared" si="8"/>
        <v>0</v>
      </c>
      <c r="F15" s="108">
        <f t="shared" si="8"/>
        <v>0</v>
      </c>
      <c r="G15" s="108">
        <f t="shared" si="8"/>
        <v>0</v>
      </c>
      <c r="H15" s="108">
        <f t="shared" si="8"/>
        <v>0</v>
      </c>
      <c r="I15" s="56"/>
      <c r="J15" s="56"/>
      <c r="K15" s="56"/>
    </row>
    <row r="16" spans="1:14" s="57" customFormat="1" ht="16.5" customHeight="1" x14ac:dyDescent="0.3">
      <c r="A16" s="53" t="s">
        <v>232</v>
      </c>
      <c r="B16" s="58" t="s">
        <v>233</v>
      </c>
      <c r="C16" s="108">
        <f>C77</f>
        <v>0</v>
      </c>
      <c r="D16" s="108">
        <f t="shared" ref="D16:H16" si="9">D77</f>
        <v>100000</v>
      </c>
      <c r="E16" s="108">
        <f t="shared" si="9"/>
        <v>100000</v>
      </c>
      <c r="F16" s="108">
        <f t="shared" si="9"/>
        <v>100000</v>
      </c>
      <c r="G16" s="108">
        <f t="shared" si="9"/>
        <v>100000</v>
      </c>
      <c r="H16" s="108">
        <f t="shared" si="9"/>
        <v>0</v>
      </c>
      <c r="I16" s="56"/>
      <c r="J16" s="56"/>
      <c r="K16" s="56"/>
    </row>
    <row r="17" spans="1:247" s="57" customFormat="1" x14ac:dyDescent="0.3">
      <c r="A17" s="53" t="s">
        <v>234</v>
      </c>
      <c r="B17" s="58" t="s">
        <v>235</v>
      </c>
      <c r="C17" s="108">
        <f>C78</f>
        <v>0</v>
      </c>
      <c r="D17" s="108">
        <f t="shared" ref="D17:H17" si="10">D78</f>
        <v>100000</v>
      </c>
      <c r="E17" s="108">
        <f t="shared" si="10"/>
        <v>100000</v>
      </c>
      <c r="F17" s="108">
        <f t="shared" si="10"/>
        <v>100000</v>
      </c>
      <c r="G17" s="108">
        <f t="shared" si="10"/>
        <v>100000</v>
      </c>
      <c r="H17" s="108">
        <f t="shared" si="10"/>
        <v>0</v>
      </c>
      <c r="I17" s="56"/>
      <c r="J17" s="56"/>
      <c r="K17" s="56"/>
    </row>
    <row r="18" spans="1:247" s="57" customFormat="1" ht="30" x14ac:dyDescent="0.3">
      <c r="A18" s="53" t="s">
        <v>236</v>
      </c>
      <c r="B18" s="58" t="s">
        <v>237</v>
      </c>
      <c r="C18" s="108">
        <f>C254+C276</f>
        <v>0</v>
      </c>
      <c r="D18" s="108">
        <f t="shared" ref="D18:H18" si="11">D254+D276</f>
        <v>0</v>
      </c>
      <c r="E18" s="108">
        <f t="shared" si="11"/>
        <v>0</v>
      </c>
      <c r="F18" s="108">
        <f t="shared" si="11"/>
        <v>0</v>
      </c>
      <c r="G18" s="108">
        <f t="shared" si="11"/>
        <v>-1142885.07</v>
      </c>
      <c r="H18" s="108">
        <f t="shared" si="11"/>
        <v>-51750.33</v>
      </c>
      <c r="I18" s="56">
        <f>G18-[1]cheltuieli!$G$18</f>
        <v>-51750.330000000075</v>
      </c>
      <c r="J18" s="56"/>
      <c r="K18" s="56"/>
    </row>
    <row r="19" spans="1:247" s="57" customFormat="1" ht="16.5" customHeight="1" x14ac:dyDescent="0.3">
      <c r="A19" s="53" t="s">
        <v>238</v>
      </c>
      <c r="B19" s="58" t="s">
        <v>239</v>
      </c>
      <c r="C19" s="108">
        <f t="shared" ref="C19:H19" si="12">+C20+C16</f>
        <v>0</v>
      </c>
      <c r="D19" s="108">
        <f t="shared" si="12"/>
        <v>1059007580</v>
      </c>
      <c r="E19" s="108">
        <f t="shared" si="12"/>
        <v>1042311980</v>
      </c>
      <c r="F19" s="108">
        <f t="shared" si="12"/>
        <v>990765010</v>
      </c>
      <c r="G19" s="108">
        <f t="shared" si="12"/>
        <v>960129127.86999989</v>
      </c>
      <c r="H19" s="108">
        <f t="shared" si="12"/>
        <v>108130798.57000002</v>
      </c>
      <c r="I19" s="56"/>
      <c r="J19" s="56"/>
      <c r="K19" s="56"/>
    </row>
    <row r="20" spans="1:247" s="57" customFormat="1" x14ac:dyDescent="0.3">
      <c r="A20" s="53" t="s">
        <v>240</v>
      </c>
      <c r="B20" s="58" t="s">
        <v>217</v>
      </c>
      <c r="C20" s="108">
        <f>C9+C10+C11+C12+C13+C15+C254+C14</f>
        <v>0</v>
      </c>
      <c r="D20" s="108">
        <f t="shared" ref="D20:H20" si="13">D9+D10+D11+D12+D13+D15+D254+D14</f>
        <v>1058907580</v>
      </c>
      <c r="E20" s="108">
        <f t="shared" si="13"/>
        <v>1042211980</v>
      </c>
      <c r="F20" s="108">
        <f t="shared" si="13"/>
        <v>990665010</v>
      </c>
      <c r="G20" s="108">
        <f t="shared" si="13"/>
        <v>960029127.86999989</v>
      </c>
      <c r="H20" s="108">
        <f t="shared" si="13"/>
        <v>108130798.57000002</v>
      </c>
      <c r="I20" s="56"/>
      <c r="J20" s="56"/>
      <c r="K20" s="56"/>
    </row>
    <row r="21" spans="1:247" s="57" customFormat="1" ht="16.5" customHeight="1" x14ac:dyDescent="0.3">
      <c r="A21" s="59" t="s">
        <v>241</v>
      </c>
      <c r="B21" s="58" t="s">
        <v>242</v>
      </c>
      <c r="C21" s="108">
        <f>+C22+C77+C254</f>
        <v>0</v>
      </c>
      <c r="D21" s="108">
        <f t="shared" ref="D21:H21" si="14">+D22+D77+D254</f>
        <v>1007089510</v>
      </c>
      <c r="E21" s="108">
        <f t="shared" si="14"/>
        <v>990393910</v>
      </c>
      <c r="F21" s="108">
        <f t="shared" si="14"/>
        <v>938846940</v>
      </c>
      <c r="G21" s="108">
        <f t="shared" si="14"/>
        <v>908232659.86999989</v>
      </c>
      <c r="H21" s="108">
        <f t="shared" si="14"/>
        <v>100232290.57000002</v>
      </c>
      <c r="I21" s="56"/>
      <c r="J21" s="56"/>
      <c r="K21" s="56"/>
    </row>
    <row r="22" spans="1:247" s="57" customFormat="1" ht="16.5" customHeight="1" x14ac:dyDescent="0.3">
      <c r="A22" s="53" t="s">
        <v>243</v>
      </c>
      <c r="B22" s="58" t="s">
        <v>217</v>
      </c>
      <c r="C22" s="108">
        <f>+C23+C43+C71+C255+C74+C277</f>
        <v>0</v>
      </c>
      <c r="D22" s="108">
        <f t="shared" ref="D22:H22" si="15">+D23+D43+D71+D255+D74+D277</f>
        <v>1006989510</v>
      </c>
      <c r="E22" s="108">
        <f t="shared" si="15"/>
        <v>990293910</v>
      </c>
      <c r="F22" s="108">
        <f t="shared" si="15"/>
        <v>938746940</v>
      </c>
      <c r="G22" s="108">
        <f t="shared" si="15"/>
        <v>909253988.93999994</v>
      </c>
      <c r="H22" s="108">
        <f t="shared" si="15"/>
        <v>100284040.90000002</v>
      </c>
      <c r="I22" s="56"/>
      <c r="J22" s="56"/>
      <c r="K22" s="56"/>
    </row>
    <row r="23" spans="1:247" s="57" customFormat="1" x14ac:dyDescent="0.3">
      <c r="A23" s="53" t="s">
        <v>244</v>
      </c>
      <c r="B23" s="58" t="s">
        <v>219</v>
      </c>
      <c r="C23" s="108">
        <f t="shared" ref="C23:H23" si="16">+C24+C36+C34</f>
        <v>0</v>
      </c>
      <c r="D23" s="108">
        <f t="shared" si="16"/>
        <v>6508000</v>
      </c>
      <c r="E23" s="108">
        <f t="shared" si="16"/>
        <v>6508000</v>
      </c>
      <c r="F23" s="108">
        <f t="shared" si="16"/>
        <v>4986160</v>
      </c>
      <c r="G23" s="108">
        <f t="shared" si="16"/>
        <v>4778953</v>
      </c>
      <c r="H23" s="108">
        <f t="shared" si="16"/>
        <v>542477</v>
      </c>
      <c r="I23" s="56"/>
      <c r="J23" s="56"/>
      <c r="K23" s="56"/>
    </row>
    <row r="24" spans="1:247" s="57" customFormat="1" ht="16.5" customHeight="1" x14ac:dyDescent="0.3">
      <c r="A24" s="53" t="s">
        <v>245</v>
      </c>
      <c r="B24" s="58" t="s">
        <v>246</v>
      </c>
      <c r="C24" s="108">
        <f t="shared" ref="C24:H24" si="17">C25+C28+C29+C30+C32+C26+C27+C31</f>
        <v>0</v>
      </c>
      <c r="D24" s="108">
        <f t="shared" si="17"/>
        <v>6277000</v>
      </c>
      <c r="E24" s="108">
        <f t="shared" si="17"/>
        <v>6277000</v>
      </c>
      <c r="F24" s="108">
        <f t="shared" si="17"/>
        <v>4788440</v>
      </c>
      <c r="G24" s="108">
        <f t="shared" si="17"/>
        <v>4586066</v>
      </c>
      <c r="H24" s="108">
        <f t="shared" si="17"/>
        <v>530446</v>
      </c>
      <c r="I24" s="56"/>
      <c r="J24" s="56"/>
      <c r="K24" s="56"/>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row>
    <row r="25" spans="1:247" s="57" customFormat="1" ht="16.5" customHeight="1" x14ac:dyDescent="0.3">
      <c r="A25" s="60" t="s">
        <v>247</v>
      </c>
      <c r="B25" s="61" t="s">
        <v>248</v>
      </c>
      <c r="C25" s="109"/>
      <c r="D25" s="55">
        <v>5196000</v>
      </c>
      <c r="E25" s="55">
        <v>5196000</v>
      </c>
      <c r="F25" s="55">
        <v>3938000</v>
      </c>
      <c r="G25" s="84">
        <v>3814846</v>
      </c>
      <c r="H25" s="84">
        <f>G25-[1]cheltuieli!$G$25</f>
        <v>449659</v>
      </c>
      <c r="I25" s="56"/>
      <c r="J25" s="56"/>
      <c r="K25" s="56"/>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row>
    <row r="26" spans="1:247" s="57" customFormat="1" x14ac:dyDescent="0.3">
      <c r="A26" s="60" t="s">
        <v>249</v>
      </c>
      <c r="B26" s="61" t="s">
        <v>250</v>
      </c>
      <c r="C26" s="109"/>
      <c r="D26" s="55">
        <v>678000</v>
      </c>
      <c r="E26" s="55">
        <v>678000</v>
      </c>
      <c r="F26" s="55">
        <v>507100</v>
      </c>
      <c r="G26" s="84">
        <v>497575</v>
      </c>
      <c r="H26" s="84">
        <f>G26-[1]cheltuieli!$G$26</f>
        <v>50505</v>
      </c>
      <c r="I26" s="56"/>
      <c r="J26" s="56"/>
      <c r="K26" s="56"/>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row>
    <row r="27" spans="1:247" s="57" customFormat="1" x14ac:dyDescent="0.3">
      <c r="A27" s="60" t="s">
        <v>251</v>
      </c>
      <c r="B27" s="61" t="s">
        <v>252</v>
      </c>
      <c r="C27" s="109"/>
      <c r="D27" s="55">
        <v>32000</v>
      </c>
      <c r="E27" s="55">
        <v>32000</v>
      </c>
      <c r="F27" s="55">
        <v>28000</v>
      </c>
      <c r="G27" s="84">
        <v>24766</v>
      </c>
      <c r="H27" s="84">
        <f>G27-[1]cheltuieli!$G$27</f>
        <v>2156</v>
      </c>
      <c r="I27" s="56"/>
      <c r="J27" s="56"/>
      <c r="K27" s="56"/>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row>
    <row r="28" spans="1:247" s="57" customFormat="1" ht="16.5" customHeight="1" x14ac:dyDescent="0.3">
      <c r="A28" s="60" t="s">
        <v>253</v>
      </c>
      <c r="B28" s="62" t="s">
        <v>254</v>
      </c>
      <c r="C28" s="109"/>
      <c r="D28" s="55">
        <v>17000</v>
      </c>
      <c r="E28" s="55">
        <v>17000</v>
      </c>
      <c r="F28" s="55">
        <v>13440</v>
      </c>
      <c r="G28" s="84">
        <v>12432</v>
      </c>
      <c r="H28" s="84">
        <f>G28-[1]cheltuieli!$G$28</f>
        <v>1184</v>
      </c>
      <c r="I28" s="56"/>
      <c r="J28" s="56"/>
      <c r="K28" s="56"/>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row>
    <row r="29" spans="1:247" s="57" customFormat="1" ht="16.5" customHeight="1" x14ac:dyDescent="0.3">
      <c r="A29" s="60" t="s">
        <v>255</v>
      </c>
      <c r="B29" s="62" t="s">
        <v>256</v>
      </c>
      <c r="C29" s="109"/>
      <c r="D29" s="55">
        <v>1000</v>
      </c>
      <c r="E29" s="55">
        <v>1000</v>
      </c>
      <c r="F29" s="55">
        <v>900</v>
      </c>
      <c r="G29" s="84">
        <v>0</v>
      </c>
      <c r="H29" s="84">
        <v>0</v>
      </c>
      <c r="I29" s="56"/>
      <c r="J29" s="56"/>
      <c r="K29" s="56"/>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row>
    <row r="30" spans="1:247" ht="16.5" customHeight="1" x14ac:dyDescent="0.3">
      <c r="A30" s="60" t="s">
        <v>257</v>
      </c>
      <c r="B30" s="62" t="s">
        <v>258</v>
      </c>
      <c r="C30" s="109"/>
      <c r="D30" s="55">
        <v>0</v>
      </c>
      <c r="E30" s="55">
        <v>0</v>
      </c>
      <c r="F30" s="55">
        <v>0</v>
      </c>
      <c r="G30" s="84">
        <v>0</v>
      </c>
      <c r="H30" s="84">
        <v>0</v>
      </c>
      <c r="I30" s="56"/>
      <c r="J30" s="56"/>
      <c r="K30" s="56"/>
    </row>
    <row r="31" spans="1:247" ht="16.5" customHeight="1" x14ac:dyDescent="0.3">
      <c r="A31" s="60" t="s">
        <v>259</v>
      </c>
      <c r="B31" s="62" t="s">
        <v>260</v>
      </c>
      <c r="C31" s="109"/>
      <c r="D31" s="55">
        <v>224000</v>
      </c>
      <c r="E31" s="55">
        <v>224000</v>
      </c>
      <c r="F31" s="55">
        <v>178000</v>
      </c>
      <c r="G31" s="84">
        <v>162395</v>
      </c>
      <c r="H31" s="84">
        <f>G31-[1]cheltuieli!$G$31</f>
        <v>16255</v>
      </c>
      <c r="I31" s="56"/>
      <c r="J31" s="56"/>
      <c r="K31" s="56"/>
    </row>
    <row r="32" spans="1:247" ht="16.5" customHeight="1" x14ac:dyDescent="0.3">
      <c r="A32" s="60" t="s">
        <v>261</v>
      </c>
      <c r="B32" s="62" t="s">
        <v>262</v>
      </c>
      <c r="C32" s="109"/>
      <c r="D32" s="55">
        <v>129000</v>
      </c>
      <c r="E32" s="55">
        <v>129000</v>
      </c>
      <c r="F32" s="55">
        <v>123000</v>
      </c>
      <c r="G32" s="84">
        <v>74052</v>
      </c>
      <c r="H32" s="84">
        <f>G32-[1]cheltuieli!$G$32</f>
        <v>10687</v>
      </c>
      <c r="I32" s="56"/>
      <c r="J32" s="56"/>
      <c r="K32" s="56"/>
    </row>
    <row r="33" spans="1:247" ht="16.5" customHeight="1" x14ac:dyDescent="0.3">
      <c r="A33" s="60"/>
      <c r="B33" s="62" t="s">
        <v>263</v>
      </c>
      <c r="C33" s="109"/>
      <c r="D33" s="55">
        <v>0</v>
      </c>
      <c r="E33" s="55">
        <v>0</v>
      </c>
      <c r="F33" s="55">
        <v>0</v>
      </c>
      <c r="G33" s="84">
        <v>0</v>
      </c>
      <c r="H33" s="84">
        <v>0</v>
      </c>
      <c r="I33" s="56"/>
      <c r="J33" s="56"/>
      <c r="K33" s="56"/>
    </row>
    <row r="34" spans="1:247" ht="16.5" customHeight="1" x14ac:dyDescent="0.3">
      <c r="A34" s="60" t="s">
        <v>264</v>
      </c>
      <c r="B34" s="58" t="s">
        <v>265</v>
      </c>
      <c r="C34" s="109">
        <f t="shared" ref="C34:H34" si="18">C35</f>
        <v>0</v>
      </c>
      <c r="D34" s="109">
        <f t="shared" si="18"/>
        <v>90000</v>
      </c>
      <c r="E34" s="109">
        <f t="shared" si="18"/>
        <v>90000</v>
      </c>
      <c r="F34" s="109">
        <f t="shared" si="18"/>
        <v>90000</v>
      </c>
      <c r="G34" s="109">
        <f t="shared" si="18"/>
        <v>87250</v>
      </c>
      <c r="H34" s="109">
        <f t="shared" si="18"/>
        <v>0</v>
      </c>
      <c r="I34" s="56"/>
      <c r="J34" s="56"/>
      <c r="K34" s="56"/>
    </row>
    <row r="35" spans="1:247" ht="16.5" customHeight="1" x14ac:dyDescent="0.3">
      <c r="A35" s="60" t="s">
        <v>266</v>
      </c>
      <c r="B35" s="62" t="s">
        <v>267</v>
      </c>
      <c r="C35" s="109"/>
      <c r="D35" s="55">
        <v>90000</v>
      </c>
      <c r="E35" s="55">
        <v>90000</v>
      </c>
      <c r="F35" s="55">
        <v>90000</v>
      </c>
      <c r="G35" s="84">
        <v>87250</v>
      </c>
      <c r="H35" s="84">
        <f>G35-[1]cheltuieli!$G$35</f>
        <v>0</v>
      </c>
      <c r="I35" s="56"/>
      <c r="J35" s="56"/>
      <c r="K35" s="56"/>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row>
    <row r="36" spans="1:247" ht="16.5" customHeight="1" x14ac:dyDescent="0.3">
      <c r="A36" s="53" t="s">
        <v>268</v>
      </c>
      <c r="B36" s="58" t="s">
        <v>269</v>
      </c>
      <c r="C36" s="108">
        <f>+C37+C38+C39+C40+C41+C42</f>
        <v>0</v>
      </c>
      <c r="D36" s="108">
        <f t="shared" ref="D36:H36" si="19">+D37+D38+D39+D40+D41+D42</f>
        <v>141000</v>
      </c>
      <c r="E36" s="108">
        <f t="shared" si="19"/>
        <v>141000</v>
      </c>
      <c r="F36" s="108">
        <f t="shared" si="19"/>
        <v>107720</v>
      </c>
      <c r="G36" s="108">
        <f t="shared" si="19"/>
        <v>105637</v>
      </c>
      <c r="H36" s="108">
        <f t="shared" si="19"/>
        <v>12031</v>
      </c>
      <c r="I36" s="56"/>
      <c r="J36" s="56"/>
      <c r="K36" s="56"/>
      <c r="L36" s="57"/>
    </row>
    <row r="37" spans="1:247" ht="16.5" customHeight="1" x14ac:dyDescent="0.3">
      <c r="A37" s="60" t="s">
        <v>270</v>
      </c>
      <c r="B37" s="62" t="s">
        <v>271</v>
      </c>
      <c r="C37" s="109"/>
      <c r="D37" s="55">
        <v>0</v>
      </c>
      <c r="E37" s="55">
        <v>0</v>
      </c>
      <c r="F37" s="55">
        <v>0</v>
      </c>
      <c r="G37" s="84">
        <v>0</v>
      </c>
      <c r="H37" s="84">
        <v>0</v>
      </c>
      <c r="I37" s="56"/>
      <c r="J37" s="56"/>
      <c r="K37" s="56"/>
    </row>
    <row r="38" spans="1:247" ht="16.5" customHeight="1" x14ac:dyDescent="0.3">
      <c r="A38" s="60" t="s">
        <v>272</v>
      </c>
      <c r="B38" s="62" t="s">
        <v>273</v>
      </c>
      <c r="C38" s="109"/>
      <c r="D38" s="55">
        <v>0</v>
      </c>
      <c r="E38" s="55">
        <v>0</v>
      </c>
      <c r="F38" s="55">
        <v>0</v>
      </c>
      <c r="G38" s="84">
        <v>0</v>
      </c>
      <c r="H38" s="84">
        <v>0</v>
      </c>
      <c r="I38" s="56"/>
      <c r="J38" s="56"/>
      <c r="K38" s="56"/>
    </row>
    <row r="39" spans="1:247" s="57" customFormat="1" ht="16.5" customHeight="1" x14ac:dyDescent="0.3">
      <c r="A39" s="60" t="s">
        <v>274</v>
      </c>
      <c r="B39" s="62" t="s">
        <v>275</v>
      </c>
      <c r="C39" s="109"/>
      <c r="D39" s="55">
        <v>0</v>
      </c>
      <c r="E39" s="55">
        <v>0</v>
      </c>
      <c r="F39" s="55">
        <v>0</v>
      </c>
      <c r="G39" s="84">
        <v>0</v>
      </c>
      <c r="H39" s="84">
        <v>0</v>
      </c>
      <c r="I39" s="56"/>
      <c r="J39" s="56"/>
      <c r="K39" s="56"/>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row>
    <row r="40" spans="1:247" ht="16.5" customHeight="1" x14ac:dyDescent="0.3">
      <c r="A40" s="60" t="s">
        <v>276</v>
      </c>
      <c r="B40" s="63" t="s">
        <v>277</v>
      </c>
      <c r="C40" s="109"/>
      <c r="D40" s="55">
        <v>0</v>
      </c>
      <c r="E40" s="55">
        <v>0</v>
      </c>
      <c r="F40" s="55">
        <v>0</v>
      </c>
      <c r="G40" s="84"/>
      <c r="H40" s="84">
        <v>0</v>
      </c>
      <c r="I40" s="56"/>
      <c r="J40" s="56"/>
      <c r="K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row>
    <row r="41" spans="1:247" ht="16.5" customHeight="1" x14ac:dyDescent="0.3">
      <c r="A41" s="60" t="s">
        <v>278</v>
      </c>
      <c r="B41" s="63" t="s">
        <v>42</v>
      </c>
      <c r="C41" s="109"/>
      <c r="D41" s="55">
        <v>0</v>
      </c>
      <c r="E41" s="55">
        <v>0</v>
      </c>
      <c r="F41" s="55">
        <v>0</v>
      </c>
      <c r="G41" s="84">
        <v>0</v>
      </c>
      <c r="H41" s="84">
        <v>0</v>
      </c>
      <c r="I41" s="56"/>
      <c r="J41" s="56"/>
      <c r="K41" s="5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x14ac:dyDescent="0.3">
      <c r="A42" s="60" t="s">
        <v>279</v>
      </c>
      <c r="B42" s="63" t="s">
        <v>280</v>
      </c>
      <c r="C42" s="109"/>
      <c r="D42" s="55">
        <v>141000</v>
      </c>
      <c r="E42" s="55">
        <v>141000</v>
      </c>
      <c r="F42" s="55">
        <v>107720</v>
      </c>
      <c r="G42" s="84">
        <v>105637</v>
      </c>
      <c r="H42" s="84">
        <f>G42-[1]cheltuieli!$G$42</f>
        <v>12031</v>
      </c>
      <c r="I42" s="56"/>
      <c r="J42" s="56"/>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x14ac:dyDescent="0.3">
      <c r="A43" s="53" t="s">
        <v>281</v>
      </c>
      <c r="B43" s="58" t="s">
        <v>221</v>
      </c>
      <c r="C43" s="108">
        <f t="shared" ref="C43:H43" si="20">+C44+C58+C57+C60+C63+C65+C66+C68+C64+C67</f>
        <v>0</v>
      </c>
      <c r="D43" s="108">
        <f t="shared" si="20"/>
        <v>788515470</v>
      </c>
      <c r="E43" s="108">
        <f t="shared" si="20"/>
        <v>771819870</v>
      </c>
      <c r="F43" s="108">
        <f t="shared" si="20"/>
        <v>736030810</v>
      </c>
      <c r="G43" s="108">
        <f t="shared" si="20"/>
        <v>707026305.93999994</v>
      </c>
      <c r="H43" s="108">
        <f t="shared" si="20"/>
        <v>77703848.900000021</v>
      </c>
      <c r="I43" s="56"/>
      <c r="J43" s="56"/>
      <c r="K43" s="56"/>
      <c r="L43" s="57"/>
    </row>
    <row r="44" spans="1:247" ht="16.5" customHeight="1" x14ac:dyDescent="0.3">
      <c r="A44" s="53" t="s">
        <v>282</v>
      </c>
      <c r="B44" s="58" t="s">
        <v>283</v>
      </c>
      <c r="C44" s="108">
        <f t="shared" ref="C44:H44" si="21">+C45+C46+C47+C48+C49+C50+C51+C52+C54</f>
        <v>0</v>
      </c>
      <c r="D44" s="108">
        <f t="shared" si="21"/>
        <v>788280470</v>
      </c>
      <c r="E44" s="108">
        <f t="shared" si="21"/>
        <v>771584870</v>
      </c>
      <c r="F44" s="108">
        <f t="shared" si="21"/>
        <v>735868530</v>
      </c>
      <c r="G44" s="108">
        <f t="shared" si="21"/>
        <v>706895767.15999997</v>
      </c>
      <c r="H44" s="108">
        <f t="shared" si="21"/>
        <v>77694287.300000012</v>
      </c>
      <c r="I44" s="56"/>
      <c r="J44" s="56"/>
      <c r="K44" s="56"/>
    </row>
    <row r="45" spans="1:247" s="57" customFormat="1" ht="16.5" customHeight="1" x14ac:dyDescent="0.3">
      <c r="A45" s="60" t="s">
        <v>284</v>
      </c>
      <c r="B45" s="62" t="s">
        <v>285</v>
      </c>
      <c r="C45" s="109"/>
      <c r="D45" s="55">
        <v>65000</v>
      </c>
      <c r="E45" s="55">
        <v>65000</v>
      </c>
      <c r="F45" s="55">
        <v>50250</v>
      </c>
      <c r="G45" s="84">
        <v>50250</v>
      </c>
      <c r="H45" s="84">
        <f>G45-[1]cheltuieli!$G$45</f>
        <v>4111.8099999999977</v>
      </c>
      <c r="I45" s="56"/>
      <c r="J45" s="56"/>
      <c r="K45" s="56"/>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row>
    <row r="46" spans="1:247" s="57" customFormat="1" ht="16.5" customHeight="1" x14ac:dyDescent="0.3">
      <c r="A46" s="60" t="s">
        <v>286</v>
      </c>
      <c r="B46" s="62" t="s">
        <v>287</v>
      </c>
      <c r="C46" s="109"/>
      <c r="D46" s="55">
        <v>0</v>
      </c>
      <c r="E46" s="55">
        <v>0</v>
      </c>
      <c r="F46" s="55">
        <v>0</v>
      </c>
      <c r="G46" s="84">
        <v>0</v>
      </c>
      <c r="H46" s="84">
        <v>0</v>
      </c>
      <c r="I46" s="56"/>
      <c r="J46" s="56"/>
      <c r="K46" s="56"/>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16.5" customHeight="1" x14ac:dyDescent="0.3">
      <c r="A47" s="60" t="s">
        <v>288</v>
      </c>
      <c r="B47" s="62" t="s">
        <v>289</v>
      </c>
      <c r="C47" s="109"/>
      <c r="D47" s="55">
        <v>189000</v>
      </c>
      <c r="E47" s="55">
        <v>189000</v>
      </c>
      <c r="F47" s="55">
        <v>159380</v>
      </c>
      <c r="G47" s="84">
        <v>158000</v>
      </c>
      <c r="H47" s="84">
        <f>G47-[1]cheltuieli!$G$47</f>
        <v>6797.640000000014</v>
      </c>
      <c r="I47" s="56"/>
      <c r="J47" s="56"/>
      <c r="K47" s="56"/>
    </row>
    <row r="48" spans="1:247" ht="16.5" customHeight="1" x14ac:dyDescent="0.3">
      <c r="A48" s="60" t="s">
        <v>290</v>
      </c>
      <c r="B48" s="62" t="s">
        <v>291</v>
      </c>
      <c r="C48" s="109"/>
      <c r="D48" s="55">
        <v>21000</v>
      </c>
      <c r="E48" s="55">
        <v>21000</v>
      </c>
      <c r="F48" s="55">
        <v>21000</v>
      </c>
      <c r="G48" s="84">
        <v>21000</v>
      </c>
      <c r="H48" s="84">
        <f>G48-[1]cheltuieli!$G$48</f>
        <v>754.13000000000102</v>
      </c>
      <c r="I48" s="56"/>
      <c r="J48" s="56"/>
      <c r="K48" s="56"/>
    </row>
    <row r="49" spans="1:247" ht="16.5" customHeight="1" x14ac:dyDescent="0.3">
      <c r="A49" s="60" t="s">
        <v>292</v>
      </c>
      <c r="B49" s="62" t="s">
        <v>293</v>
      </c>
      <c r="C49" s="109"/>
      <c r="D49" s="55">
        <v>19000</v>
      </c>
      <c r="E49" s="55">
        <v>19000</v>
      </c>
      <c r="F49" s="55">
        <v>10500</v>
      </c>
      <c r="G49" s="84">
        <v>7520.85</v>
      </c>
      <c r="H49" s="84">
        <f>G49-[1]cheltuieli!$G$49</f>
        <v>7520.85</v>
      </c>
      <c r="I49" s="56"/>
      <c r="J49" s="56"/>
      <c r="K49" s="56"/>
    </row>
    <row r="50" spans="1:247" ht="16.5" customHeight="1" x14ac:dyDescent="0.3">
      <c r="A50" s="60" t="s">
        <v>294</v>
      </c>
      <c r="B50" s="62" t="s">
        <v>295</v>
      </c>
      <c r="C50" s="109"/>
      <c r="D50" s="55">
        <v>0</v>
      </c>
      <c r="E50" s="55">
        <v>0</v>
      </c>
      <c r="F50" s="55">
        <v>0</v>
      </c>
      <c r="G50" s="84">
        <v>0</v>
      </c>
      <c r="H50" s="84">
        <f>G50-[1]cheltuieli!$G$50</f>
        <v>0</v>
      </c>
      <c r="I50" s="56"/>
      <c r="J50" s="56"/>
      <c r="K50" s="56"/>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row>
    <row r="51" spans="1:247" ht="16.5" customHeight="1" x14ac:dyDescent="0.3">
      <c r="A51" s="60" t="s">
        <v>296</v>
      </c>
      <c r="B51" s="62" t="s">
        <v>297</v>
      </c>
      <c r="C51" s="109"/>
      <c r="D51" s="55">
        <v>51000</v>
      </c>
      <c r="E51" s="55">
        <v>51000</v>
      </c>
      <c r="F51" s="55">
        <v>34750</v>
      </c>
      <c r="G51" s="84">
        <v>34750</v>
      </c>
      <c r="H51" s="84">
        <f>G51-[1]cheltuieli!$G$51</f>
        <v>3120.6899999999987</v>
      </c>
      <c r="I51" s="56"/>
      <c r="J51" s="56"/>
      <c r="K51" s="56"/>
      <c r="L51" s="57"/>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7" ht="16.5" customHeight="1" x14ac:dyDescent="0.35">
      <c r="A52" s="53" t="s">
        <v>298</v>
      </c>
      <c r="B52" s="58" t="s">
        <v>299</v>
      </c>
      <c r="C52" s="110">
        <f t="shared" ref="C52:H52" si="22">+C53+C88</f>
        <v>0</v>
      </c>
      <c r="D52" s="110">
        <f t="shared" si="22"/>
        <v>787569470</v>
      </c>
      <c r="E52" s="110">
        <f t="shared" si="22"/>
        <v>770873870</v>
      </c>
      <c r="F52" s="110">
        <f t="shared" si="22"/>
        <v>735296060</v>
      </c>
      <c r="G52" s="110">
        <f t="shared" si="22"/>
        <v>706343305.93999994</v>
      </c>
      <c r="H52" s="110">
        <f t="shared" si="22"/>
        <v>77644738.610000014</v>
      </c>
      <c r="I52" s="56"/>
      <c r="J52" s="56"/>
      <c r="K52" s="56"/>
      <c r="L52" s="64"/>
    </row>
    <row r="53" spans="1:247" ht="16.5" customHeight="1" x14ac:dyDescent="0.3">
      <c r="A53" s="65" t="s">
        <v>300</v>
      </c>
      <c r="B53" s="66" t="s">
        <v>301</v>
      </c>
      <c r="C53" s="111"/>
      <c r="D53" s="55">
        <v>71000</v>
      </c>
      <c r="E53" s="55">
        <v>71000</v>
      </c>
      <c r="F53" s="55">
        <v>63000</v>
      </c>
      <c r="G53" s="84">
        <v>63000</v>
      </c>
      <c r="H53" s="84">
        <f>G53-[1]cheltuieli!$G$53</f>
        <v>10923.050000000003</v>
      </c>
      <c r="I53" s="56"/>
      <c r="J53" s="56"/>
      <c r="K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row>
    <row r="54" spans="1:247" s="57" customFormat="1" ht="16.5" customHeight="1" x14ac:dyDescent="0.3">
      <c r="A54" s="60" t="s">
        <v>302</v>
      </c>
      <c r="B54" s="62" t="s">
        <v>303</v>
      </c>
      <c r="C54" s="109"/>
      <c r="D54" s="55">
        <v>366000</v>
      </c>
      <c r="E54" s="55">
        <v>366000</v>
      </c>
      <c r="F54" s="55">
        <v>296590</v>
      </c>
      <c r="G54" s="84">
        <v>280940.37</v>
      </c>
      <c r="H54" s="84">
        <f>G54-[1]cheltuieli!$G$54</f>
        <v>27243.570000000007</v>
      </c>
      <c r="I54" s="56"/>
      <c r="J54" s="56"/>
      <c r="K54" s="56"/>
    </row>
    <row r="55" spans="1:247" s="64" customFormat="1" ht="16.5" customHeight="1" x14ac:dyDescent="0.3">
      <c r="A55" s="60"/>
      <c r="B55" s="62" t="s">
        <v>304</v>
      </c>
      <c r="C55" s="109"/>
      <c r="D55" s="55">
        <v>0</v>
      </c>
      <c r="E55" s="55">
        <v>0</v>
      </c>
      <c r="F55" s="55">
        <v>0</v>
      </c>
      <c r="G55" s="84">
        <v>0</v>
      </c>
      <c r="H55" s="84">
        <f>G55-[1]cheltuieli!$G$55</f>
        <v>0</v>
      </c>
      <c r="I55" s="56"/>
      <c r="J55" s="56"/>
      <c r="K55" s="56"/>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row>
    <row r="56" spans="1:247" ht="16.5" customHeight="1" x14ac:dyDescent="0.3">
      <c r="A56" s="60"/>
      <c r="B56" s="62" t="s">
        <v>305</v>
      </c>
      <c r="C56" s="109"/>
      <c r="D56" s="55">
        <v>79000</v>
      </c>
      <c r="E56" s="55">
        <v>79000</v>
      </c>
      <c r="F56" s="55">
        <v>52090</v>
      </c>
      <c r="G56" s="84">
        <v>52087.49</v>
      </c>
      <c r="H56" s="84">
        <f>G56-[1]cheltuieli!$G$56</f>
        <v>6234.4099999999962</v>
      </c>
      <c r="I56" s="56"/>
      <c r="J56" s="56"/>
      <c r="K56" s="5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s="57" customFormat="1" ht="16.5" customHeight="1" x14ac:dyDescent="0.3">
      <c r="A57" s="53" t="s">
        <v>306</v>
      </c>
      <c r="B57" s="62" t="s">
        <v>307</v>
      </c>
      <c r="C57" s="109"/>
      <c r="D57" s="55">
        <v>140000</v>
      </c>
      <c r="E57" s="55">
        <v>140000</v>
      </c>
      <c r="F57" s="55">
        <v>92680</v>
      </c>
      <c r="G57" s="84">
        <v>75418.63</v>
      </c>
      <c r="H57" s="84">
        <f>G57-[1]cheltuieli!$G$57</f>
        <v>3946.0400000000081</v>
      </c>
      <c r="I57" s="56"/>
      <c r="J57" s="56"/>
      <c r="K57" s="56"/>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row>
    <row r="58" spans="1:247" s="57" customFormat="1" ht="16.5" customHeight="1" x14ac:dyDescent="0.3">
      <c r="A58" s="53" t="s">
        <v>308</v>
      </c>
      <c r="B58" s="58" t="s">
        <v>309</v>
      </c>
      <c r="C58" s="112">
        <f t="shared" ref="C58:H58" si="23">+C59</f>
        <v>0</v>
      </c>
      <c r="D58" s="112">
        <f t="shared" si="23"/>
        <v>45000</v>
      </c>
      <c r="E58" s="112">
        <f t="shared" si="23"/>
        <v>45000</v>
      </c>
      <c r="F58" s="112">
        <f t="shared" si="23"/>
        <v>29460</v>
      </c>
      <c r="G58" s="112">
        <f t="shared" si="23"/>
        <v>14998.48</v>
      </c>
      <c r="H58" s="112">
        <f t="shared" si="23"/>
        <v>4167.76</v>
      </c>
      <c r="I58" s="56"/>
      <c r="J58" s="56"/>
      <c r="K58" s="56"/>
      <c r="L58" s="42"/>
    </row>
    <row r="59" spans="1:247" s="57" customFormat="1" ht="16.5" customHeight="1" x14ac:dyDescent="0.3">
      <c r="A59" s="60" t="s">
        <v>310</v>
      </c>
      <c r="B59" s="62" t="s">
        <v>311</v>
      </c>
      <c r="C59" s="109"/>
      <c r="D59" s="55">
        <v>45000</v>
      </c>
      <c r="E59" s="55">
        <v>45000</v>
      </c>
      <c r="F59" s="55">
        <v>29460</v>
      </c>
      <c r="G59" s="84">
        <v>14998.48</v>
      </c>
      <c r="H59" s="84">
        <f>G59-[1]cheltuieli!$G$59</f>
        <v>4167.76</v>
      </c>
      <c r="I59" s="56"/>
      <c r="J59" s="56"/>
      <c r="K59" s="56"/>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row>
    <row r="60" spans="1:247" s="57" customFormat="1" ht="16.5" customHeight="1" x14ac:dyDescent="0.3">
      <c r="A60" s="53" t="s">
        <v>312</v>
      </c>
      <c r="B60" s="58" t="s">
        <v>313</v>
      </c>
      <c r="C60" s="108">
        <f t="shared" ref="C60:H60" si="24">+C61+C62</f>
        <v>0</v>
      </c>
      <c r="D60" s="108">
        <f t="shared" si="24"/>
        <v>1000</v>
      </c>
      <c r="E60" s="108">
        <f t="shared" si="24"/>
        <v>1000</v>
      </c>
      <c r="F60" s="108">
        <f t="shared" si="24"/>
        <v>620</v>
      </c>
      <c r="G60" s="108">
        <f t="shared" si="24"/>
        <v>601.66999999999996</v>
      </c>
      <c r="H60" s="108">
        <f t="shared" si="24"/>
        <v>376.79999999999995</v>
      </c>
      <c r="I60" s="56"/>
      <c r="J60" s="56"/>
      <c r="K60" s="56"/>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row>
    <row r="61" spans="1:247" ht="16.5" customHeight="1" x14ac:dyDescent="0.3">
      <c r="A61" s="53" t="s">
        <v>314</v>
      </c>
      <c r="B61" s="62" t="s">
        <v>315</v>
      </c>
      <c r="C61" s="109"/>
      <c r="D61" s="55">
        <v>1000</v>
      </c>
      <c r="E61" s="55">
        <v>1000</v>
      </c>
      <c r="F61" s="55">
        <v>620</v>
      </c>
      <c r="G61" s="84">
        <v>601.66999999999996</v>
      </c>
      <c r="H61" s="84">
        <f>G61-[1]cheltuieli!$G$61</f>
        <v>376.79999999999995</v>
      </c>
      <c r="I61" s="56"/>
      <c r="J61" s="56"/>
      <c r="K61" s="56"/>
    </row>
    <row r="62" spans="1:247" s="57" customFormat="1" ht="16.5" customHeight="1" x14ac:dyDescent="0.3">
      <c r="A62" s="53" t="s">
        <v>316</v>
      </c>
      <c r="B62" s="62" t="s">
        <v>317</v>
      </c>
      <c r="C62" s="109"/>
      <c r="D62" s="55">
        <v>0</v>
      </c>
      <c r="E62" s="55">
        <v>0</v>
      </c>
      <c r="F62" s="55">
        <v>0</v>
      </c>
      <c r="G62" s="84">
        <v>0</v>
      </c>
      <c r="H62" s="84">
        <f>G62-[1]cheltuieli!$G$62</f>
        <v>0</v>
      </c>
      <c r="I62" s="56"/>
      <c r="J62" s="56"/>
      <c r="K62" s="56"/>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row>
    <row r="63" spans="1:247" ht="16.5" customHeight="1" x14ac:dyDescent="0.3">
      <c r="A63" s="60" t="s">
        <v>318</v>
      </c>
      <c r="B63" s="62" t="s">
        <v>319</v>
      </c>
      <c r="C63" s="109"/>
      <c r="D63" s="55">
        <v>5000</v>
      </c>
      <c r="E63" s="55">
        <v>5000</v>
      </c>
      <c r="F63" s="55">
        <v>0</v>
      </c>
      <c r="G63" s="84">
        <v>0</v>
      </c>
      <c r="H63" s="84">
        <f>G63-[1]cheltuieli!$G$63</f>
        <v>0</v>
      </c>
      <c r="I63" s="56"/>
      <c r="J63" s="56"/>
      <c r="K63" s="56"/>
    </row>
    <row r="64" spans="1:247" ht="16.5" customHeight="1" x14ac:dyDescent="0.3">
      <c r="A64" s="60" t="s">
        <v>320</v>
      </c>
      <c r="B64" s="61" t="s">
        <v>321</v>
      </c>
      <c r="C64" s="109"/>
      <c r="D64" s="55">
        <v>0</v>
      </c>
      <c r="E64" s="55">
        <v>0</v>
      </c>
      <c r="F64" s="55">
        <v>0</v>
      </c>
      <c r="G64" s="84">
        <v>0</v>
      </c>
      <c r="H64" s="84">
        <f>G64-[1]cheltuieli!$G$64</f>
        <v>0</v>
      </c>
      <c r="I64" s="56"/>
      <c r="J64" s="56"/>
      <c r="K64" s="56"/>
    </row>
    <row r="65" spans="1:247" ht="16.5" customHeight="1" x14ac:dyDescent="0.3">
      <c r="A65" s="60" t="s">
        <v>322</v>
      </c>
      <c r="B65" s="62" t="s">
        <v>323</v>
      </c>
      <c r="C65" s="109"/>
      <c r="D65" s="55">
        <v>0</v>
      </c>
      <c r="E65" s="55">
        <v>0</v>
      </c>
      <c r="F65" s="55">
        <v>0</v>
      </c>
      <c r="G65" s="84">
        <v>0</v>
      </c>
      <c r="H65" s="84">
        <f>G65-[1]cheltuieli!$G$65</f>
        <v>0</v>
      </c>
      <c r="I65" s="56"/>
      <c r="J65" s="56"/>
      <c r="K65" s="56"/>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row>
    <row r="66" spans="1:247" ht="16.5" customHeight="1" x14ac:dyDescent="0.3">
      <c r="A66" s="60" t="s">
        <v>324</v>
      </c>
      <c r="B66" s="62" t="s">
        <v>325</v>
      </c>
      <c r="C66" s="109"/>
      <c r="D66" s="55">
        <v>13000</v>
      </c>
      <c r="E66" s="55">
        <v>13000</v>
      </c>
      <c r="F66" s="55">
        <v>9520</v>
      </c>
      <c r="G66" s="84">
        <v>9520</v>
      </c>
      <c r="H66" s="84">
        <f>G66-[1]cheltuieli!$G$66</f>
        <v>1071</v>
      </c>
      <c r="I66" s="56"/>
      <c r="J66" s="56"/>
      <c r="K66" s="56"/>
      <c r="L66" s="57"/>
    </row>
    <row r="67" spans="1:247" ht="30" x14ac:dyDescent="0.3">
      <c r="A67" s="60" t="s">
        <v>326</v>
      </c>
      <c r="B67" s="62" t="s">
        <v>327</v>
      </c>
      <c r="C67" s="109"/>
      <c r="D67" s="55">
        <v>0</v>
      </c>
      <c r="E67" s="55">
        <v>0</v>
      </c>
      <c r="F67" s="55">
        <v>0</v>
      </c>
      <c r="G67" s="84">
        <v>0</v>
      </c>
      <c r="H67" s="84">
        <f>G67-[1]cheltuieli!$G$67</f>
        <v>0</v>
      </c>
      <c r="I67" s="56"/>
      <c r="J67" s="56"/>
      <c r="K67" s="56"/>
      <c r="L67" s="57"/>
    </row>
    <row r="68" spans="1:247" ht="16.5" customHeight="1" x14ac:dyDescent="0.3">
      <c r="A68" s="53" t="s">
        <v>328</v>
      </c>
      <c r="B68" s="58" t="s">
        <v>329</v>
      </c>
      <c r="C68" s="112">
        <f t="shared" ref="C68:H68" si="25">+C69+C70</f>
        <v>0</v>
      </c>
      <c r="D68" s="112">
        <f t="shared" si="25"/>
        <v>31000</v>
      </c>
      <c r="E68" s="112">
        <f t="shared" si="25"/>
        <v>31000</v>
      </c>
      <c r="F68" s="112">
        <f t="shared" si="25"/>
        <v>30000</v>
      </c>
      <c r="G68" s="112">
        <f t="shared" si="25"/>
        <v>30000</v>
      </c>
      <c r="H68" s="112">
        <f t="shared" si="25"/>
        <v>0</v>
      </c>
      <c r="I68" s="56"/>
      <c r="J68" s="56"/>
      <c r="K68" s="56"/>
    </row>
    <row r="69" spans="1:247" ht="16.5" customHeight="1" x14ac:dyDescent="0.3">
      <c r="A69" s="60" t="s">
        <v>330</v>
      </c>
      <c r="B69" s="62" t="s">
        <v>331</v>
      </c>
      <c r="C69" s="109"/>
      <c r="D69" s="55">
        <v>0</v>
      </c>
      <c r="E69" s="55">
        <v>0</v>
      </c>
      <c r="F69" s="55">
        <v>0</v>
      </c>
      <c r="G69" s="84"/>
      <c r="H69" s="84"/>
      <c r="I69" s="56"/>
      <c r="J69" s="56"/>
      <c r="K69" s="56"/>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row>
    <row r="70" spans="1:247" s="57" customFormat="1" ht="16.5" customHeight="1" x14ac:dyDescent="0.3">
      <c r="A70" s="60" t="s">
        <v>332</v>
      </c>
      <c r="B70" s="62" t="s">
        <v>333</v>
      </c>
      <c r="C70" s="109"/>
      <c r="D70" s="55">
        <v>31000</v>
      </c>
      <c r="E70" s="55">
        <v>31000</v>
      </c>
      <c r="F70" s="55">
        <v>30000</v>
      </c>
      <c r="G70" s="131">
        <v>30000</v>
      </c>
      <c r="H70" s="84">
        <f>G70-[1]cheltuieli!$G$70</f>
        <v>0</v>
      </c>
      <c r="I70" s="56"/>
      <c r="J70" s="56"/>
      <c r="K70" s="56"/>
    </row>
    <row r="71" spans="1:247" ht="16.5" customHeight="1" x14ac:dyDescent="0.3">
      <c r="A71" s="53" t="s">
        <v>334</v>
      </c>
      <c r="B71" s="58" t="s">
        <v>223</v>
      </c>
      <c r="C71" s="107">
        <f>+C72</f>
        <v>0</v>
      </c>
      <c r="D71" s="107">
        <f t="shared" ref="D71:H72" si="26">+D72</f>
        <v>0</v>
      </c>
      <c r="E71" s="107">
        <f t="shared" si="26"/>
        <v>0</v>
      </c>
      <c r="F71" s="107">
        <f t="shared" si="26"/>
        <v>0</v>
      </c>
      <c r="G71" s="107">
        <f t="shared" si="26"/>
        <v>0</v>
      </c>
      <c r="H71" s="107">
        <f t="shared" si="26"/>
        <v>0</v>
      </c>
      <c r="I71" s="56"/>
      <c r="J71" s="56"/>
      <c r="K71" s="56"/>
      <c r="L71" s="57"/>
    </row>
    <row r="72" spans="1:247" ht="16.5" customHeight="1" x14ac:dyDescent="0.3">
      <c r="A72" s="67" t="s">
        <v>335</v>
      </c>
      <c r="B72" s="58" t="s">
        <v>336</v>
      </c>
      <c r="C72" s="107">
        <f>+C73</f>
        <v>0</v>
      </c>
      <c r="D72" s="107">
        <f t="shared" si="26"/>
        <v>0</v>
      </c>
      <c r="E72" s="107">
        <f t="shared" si="26"/>
        <v>0</v>
      </c>
      <c r="F72" s="107">
        <f t="shared" si="26"/>
        <v>0</v>
      </c>
      <c r="G72" s="107">
        <f t="shared" si="26"/>
        <v>0</v>
      </c>
      <c r="H72" s="107">
        <f t="shared" si="26"/>
        <v>0</v>
      </c>
      <c r="I72" s="56"/>
      <c r="J72" s="56"/>
      <c r="K72" s="56"/>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row>
    <row r="73" spans="1:247" s="57" customFormat="1" ht="16.5" customHeight="1" x14ac:dyDescent="0.3">
      <c r="A73" s="67" t="s">
        <v>337</v>
      </c>
      <c r="B73" s="62" t="s">
        <v>338</v>
      </c>
      <c r="C73" s="109"/>
      <c r="D73" s="55"/>
      <c r="E73" s="55"/>
      <c r="F73" s="55"/>
      <c r="G73" s="84"/>
      <c r="H73" s="84"/>
      <c r="I73" s="56"/>
      <c r="J73" s="56"/>
      <c r="K73" s="56"/>
    </row>
    <row r="74" spans="1:247" s="57" customFormat="1" ht="16.5" customHeight="1" x14ac:dyDescent="0.3">
      <c r="A74" s="67" t="s">
        <v>339</v>
      </c>
      <c r="B74" s="68" t="s">
        <v>231</v>
      </c>
      <c r="C74" s="109">
        <f t="shared" ref="C74:H74" si="27">C75+C76</f>
        <v>0</v>
      </c>
      <c r="D74" s="109">
        <f t="shared" si="27"/>
        <v>0</v>
      </c>
      <c r="E74" s="109">
        <f t="shared" si="27"/>
        <v>0</v>
      </c>
      <c r="F74" s="109">
        <f t="shared" si="27"/>
        <v>0</v>
      </c>
      <c r="G74" s="109">
        <f t="shared" si="27"/>
        <v>0</v>
      </c>
      <c r="H74" s="109">
        <f t="shared" si="27"/>
        <v>0</v>
      </c>
      <c r="I74" s="56"/>
      <c r="J74" s="56"/>
      <c r="K74" s="56"/>
    </row>
    <row r="75" spans="1:247" s="57" customFormat="1" ht="16.5" customHeight="1" x14ac:dyDescent="0.3">
      <c r="A75" s="67" t="s">
        <v>340</v>
      </c>
      <c r="B75" s="69" t="s">
        <v>341</v>
      </c>
      <c r="C75" s="109"/>
      <c r="D75" s="55"/>
      <c r="E75" s="55"/>
      <c r="F75" s="55"/>
      <c r="G75" s="84"/>
      <c r="H75" s="84"/>
      <c r="I75" s="56"/>
      <c r="J75" s="56"/>
      <c r="K75" s="56"/>
    </row>
    <row r="76" spans="1:247" ht="16.5" customHeight="1" x14ac:dyDescent="0.3">
      <c r="A76" s="67" t="s">
        <v>342</v>
      </c>
      <c r="B76" s="69" t="s">
        <v>343</v>
      </c>
      <c r="C76" s="109"/>
      <c r="D76" s="55"/>
      <c r="E76" s="55"/>
      <c r="F76" s="55"/>
      <c r="G76" s="84"/>
      <c r="H76" s="84"/>
      <c r="I76" s="56"/>
      <c r="J76" s="56"/>
      <c r="K76" s="56"/>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row>
    <row r="77" spans="1:247" s="57" customFormat="1" ht="16.5" customHeight="1" x14ac:dyDescent="0.3">
      <c r="A77" s="53" t="s">
        <v>344</v>
      </c>
      <c r="B77" s="58" t="s">
        <v>233</v>
      </c>
      <c r="C77" s="108">
        <f t="shared" ref="C77:H77" si="28">+C78</f>
        <v>0</v>
      </c>
      <c r="D77" s="108">
        <f t="shared" si="28"/>
        <v>100000</v>
      </c>
      <c r="E77" s="108">
        <f t="shared" si="28"/>
        <v>100000</v>
      </c>
      <c r="F77" s="108">
        <f t="shared" si="28"/>
        <v>100000</v>
      </c>
      <c r="G77" s="108">
        <f t="shared" si="28"/>
        <v>100000</v>
      </c>
      <c r="H77" s="108">
        <f t="shared" si="28"/>
        <v>0</v>
      </c>
      <c r="I77" s="56"/>
      <c r="J77" s="56"/>
      <c r="K77" s="56"/>
    </row>
    <row r="78" spans="1:247" s="57" customFormat="1" ht="16.5" customHeight="1" x14ac:dyDescent="0.3">
      <c r="A78" s="53" t="s">
        <v>345</v>
      </c>
      <c r="B78" s="58" t="s">
        <v>235</v>
      </c>
      <c r="C78" s="108">
        <f t="shared" ref="C78:H78" si="29">+C79+C84</f>
        <v>0</v>
      </c>
      <c r="D78" s="108">
        <f t="shared" si="29"/>
        <v>100000</v>
      </c>
      <c r="E78" s="108">
        <f t="shared" si="29"/>
        <v>100000</v>
      </c>
      <c r="F78" s="108">
        <f t="shared" si="29"/>
        <v>100000</v>
      </c>
      <c r="G78" s="108">
        <f t="shared" si="29"/>
        <v>100000</v>
      </c>
      <c r="H78" s="108">
        <f t="shared" si="29"/>
        <v>0</v>
      </c>
      <c r="I78" s="56"/>
      <c r="J78" s="56"/>
      <c r="K78" s="56"/>
    </row>
    <row r="79" spans="1:247" s="57" customFormat="1" ht="16.5" customHeight="1" x14ac:dyDescent="0.3">
      <c r="A79" s="53" t="s">
        <v>346</v>
      </c>
      <c r="B79" s="58" t="s">
        <v>347</v>
      </c>
      <c r="C79" s="108">
        <f t="shared" ref="C79:H79" si="30">+C81+C83+C82+C80</f>
        <v>0</v>
      </c>
      <c r="D79" s="108">
        <f t="shared" si="30"/>
        <v>100000</v>
      </c>
      <c r="E79" s="108">
        <f t="shared" si="30"/>
        <v>100000</v>
      </c>
      <c r="F79" s="108">
        <f t="shared" si="30"/>
        <v>100000</v>
      </c>
      <c r="G79" s="108">
        <f t="shared" si="30"/>
        <v>100000</v>
      </c>
      <c r="H79" s="108">
        <f t="shared" si="30"/>
        <v>0</v>
      </c>
      <c r="I79" s="56"/>
      <c r="J79" s="56"/>
      <c r="K79" s="56"/>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row>
    <row r="80" spans="1:247" s="57" customFormat="1" ht="16.5" customHeight="1" x14ac:dyDescent="0.3">
      <c r="A80" s="53" t="s">
        <v>348</v>
      </c>
      <c r="B80" s="61" t="s">
        <v>349</v>
      </c>
      <c r="C80" s="108"/>
      <c r="D80" s="55"/>
      <c r="E80" s="55"/>
      <c r="F80" s="55"/>
      <c r="G80" s="84"/>
      <c r="H80" s="84"/>
      <c r="I80" s="56"/>
      <c r="J80" s="56"/>
      <c r="K80" s="56"/>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row>
    <row r="81" spans="1:247" s="57" customFormat="1" ht="16.5" customHeight="1" x14ac:dyDescent="0.3">
      <c r="A81" s="60" t="s">
        <v>350</v>
      </c>
      <c r="B81" s="62" t="s">
        <v>351</v>
      </c>
      <c r="C81" s="109"/>
      <c r="D81" s="55">
        <v>100000</v>
      </c>
      <c r="E81" s="55">
        <v>100000</v>
      </c>
      <c r="F81" s="55">
        <v>100000</v>
      </c>
      <c r="G81" s="84">
        <v>100000</v>
      </c>
      <c r="H81" s="84">
        <f>G81-[1]cheltuieli!$G$81</f>
        <v>0</v>
      </c>
      <c r="I81" s="56"/>
      <c r="J81" s="56"/>
      <c r="K81" s="56"/>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row>
    <row r="82" spans="1:247" s="57" customFormat="1" ht="16.5" customHeight="1" x14ac:dyDescent="0.3">
      <c r="A82" s="60" t="s">
        <v>352</v>
      </c>
      <c r="B82" s="61" t="s">
        <v>353</v>
      </c>
      <c r="C82" s="109"/>
      <c r="D82" s="55"/>
      <c r="E82" s="55"/>
      <c r="F82" s="55"/>
      <c r="G82" s="84"/>
      <c r="H82" s="84"/>
      <c r="I82" s="56"/>
      <c r="J82" s="56"/>
      <c r="K82" s="56"/>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row>
    <row r="83" spans="1:247" ht="16.5" customHeight="1" x14ac:dyDescent="0.3">
      <c r="A83" s="60" t="s">
        <v>354</v>
      </c>
      <c r="B83" s="62" t="s">
        <v>355</v>
      </c>
      <c r="C83" s="109"/>
      <c r="D83" s="55"/>
      <c r="E83" s="55"/>
      <c r="F83" s="55"/>
      <c r="G83" s="84"/>
      <c r="H83" s="84"/>
      <c r="I83" s="56"/>
      <c r="J83" s="56"/>
      <c r="K83" s="56"/>
    </row>
    <row r="84" spans="1:247" ht="16.5" customHeight="1" x14ac:dyDescent="0.3">
      <c r="A84" s="70" t="s">
        <v>356</v>
      </c>
      <c r="B84" s="61" t="s">
        <v>357</v>
      </c>
      <c r="C84" s="109"/>
      <c r="D84" s="55"/>
      <c r="E84" s="55"/>
      <c r="F84" s="55"/>
      <c r="G84" s="84"/>
      <c r="H84" s="84"/>
      <c r="I84" s="56"/>
      <c r="J84" s="56"/>
      <c r="K84" s="56"/>
    </row>
    <row r="85" spans="1:247" ht="16.5" customHeight="1" x14ac:dyDescent="0.3">
      <c r="A85" s="60" t="s">
        <v>243</v>
      </c>
      <c r="B85" s="62" t="s">
        <v>358</v>
      </c>
      <c r="C85" s="109"/>
      <c r="D85" s="55"/>
      <c r="E85" s="55"/>
      <c r="F85" s="55"/>
      <c r="G85" s="84"/>
      <c r="H85" s="84"/>
      <c r="I85" s="56"/>
      <c r="J85" s="56"/>
      <c r="K85" s="56"/>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row>
    <row r="86" spans="1:247" ht="16.5" customHeight="1" x14ac:dyDescent="0.3">
      <c r="A86" s="60" t="s">
        <v>359</v>
      </c>
      <c r="B86" s="62" t="s">
        <v>360</v>
      </c>
      <c r="C86" s="107">
        <f>C43-C88+C9+C11+C12+C14+C15+C16-C85</f>
        <v>0</v>
      </c>
      <c r="D86" s="107">
        <f t="shared" ref="D86:H86" si="31">D43-D88+D9+D11+D12+D14+D15+D16-D85</f>
        <v>219591040</v>
      </c>
      <c r="E86" s="107">
        <f t="shared" si="31"/>
        <v>219591040</v>
      </c>
      <c r="F86" s="107">
        <f t="shared" si="31"/>
        <v>203613880</v>
      </c>
      <c r="G86" s="107">
        <f t="shared" si="31"/>
        <v>203073683</v>
      </c>
      <c r="H86" s="107">
        <f t="shared" si="31"/>
        <v>22650225.340000004</v>
      </c>
      <c r="I86" s="56"/>
      <c r="J86" s="56"/>
      <c r="K86" s="56"/>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row>
    <row r="87" spans="1:247" ht="16.5" customHeight="1" x14ac:dyDescent="0.3">
      <c r="A87" s="60"/>
      <c r="B87" s="62" t="s">
        <v>361</v>
      </c>
      <c r="C87" s="107"/>
      <c r="D87" s="55"/>
      <c r="E87" s="55"/>
      <c r="F87" s="55"/>
      <c r="G87" s="132">
        <v>-7813.04</v>
      </c>
      <c r="H87" s="84">
        <f>G87-[1]cheltuieli!$G$87</f>
        <v>0</v>
      </c>
      <c r="I87" s="56"/>
      <c r="J87" s="56"/>
      <c r="K87" s="56"/>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row>
    <row r="88" spans="1:247" ht="16.5" customHeight="1" x14ac:dyDescent="0.35">
      <c r="A88" s="60" t="s">
        <v>362</v>
      </c>
      <c r="B88" s="58" t="s">
        <v>363</v>
      </c>
      <c r="C88" s="113">
        <f>+C89+C180+C219+C223+C250+C252</f>
        <v>0</v>
      </c>
      <c r="D88" s="113">
        <f t="shared" ref="D88:H88" si="32">+D89+D180+D219+D223+D250+D252</f>
        <v>787498470</v>
      </c>
      <c r="E88" s="113">
        <f t="shared" si="32"/>
        <v>770802870</v>
      </c>
      <c r="F88" s="113">
        <f t="shared" si="32"/>
        <v>735233060</v>
      </c>
      <c r="G88" s="113">
        <f t="shared" si="32"/>
        <v>706280305.93999994</v>
      </c>
      <c r="H88" s="113">
        <f t="shared" si="32"/>
        <v>77633815.560000017</v>
      </c>
      <c r="I88" s="56">
        <f>G88-[1]cheltuieli!$G$88</f>
        <v>77633815.560000062</v>
      </c>
      <c r="J88" s="56"/>
      <c r="K88" s="56"/>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row>
    <row r="89" spans="1:247" s="64" customFormat="1" ht="16.5" customHeight="1" x14ac:dyDescent="0.3">
      <c r="A89" s="53" t="s">
        <v>364</v>
      </c>
      <c r="B89" s="58" t="s">
        <v>365</v>
      </c>
      <c r="C89" s="108">
        <f>+C90+C106+C142+C172+C176</f>
        <v>0</v>
      </c>
      <c r="D89" s="108">
        <f t="shared" ref="D89:H89" si="33">+D90+D106+D142+D172+D176</f>
        <v>274109040</v>
      </c>
      <c r="E89" s="108">
        <f t="shared" si="33"/>
        <v>296258240</v>
      </c>
      <c r="F89" s="108">
        <f t="shared" si="33"/>
        <v>293676740</v>
      </c>
      <c r="G89" s="108">
        <f t="shared" si="33"/>
        <v>286513439.31999999</v>
      </c>
      <c r="H89" s="108">
        <f t="shared" si="33"/>
        <v>31347705.459999997</v>
      </c>
      <c r="I89" s="56"/>
      <c r="J89" s="56"/>
      <c r="K89" s="56"/>
    </row>
    <row r="90" spans="1:247" s="64" customFormat="1" ht="16.5" customHeight="1" x14ac:dyDescent="0.3">
      <c r="A90" s="60" t="s">
        <v>366</v>
      </c>
      <c r="B90" s="58" t="s">
        <v>367</v>
      </c>
      <c r="C90" s="107">
        <f t="shared" ref="C90:H90" si="34">+C91+C103+C104+C94+C97+C92+C93</f>
        <v>0</v>
      </c>
      <c r="D90" s="107">
        <f t="shared" si="34"/>
        <v>128317250</v>
      </c>
      <c r="E90" s="107">
        <f t="shared" si="34"/>
        <v>142970510</v>
      </c>
      <c r="F90" s="107">
        <f t="shared" si="34"/>
        <v>142296010</v>
      </c>
      <c r="G90" s="107">
        <f t="shared" si="34"/>
        <v>139316970.79000002</v>
      </c>
      <c r="H90" s="107">
        <f t="shared" si="34"/>
        <v>12436810.960000008</v>
      </c>
      <c r="I90" s="56">
        <f>G90-[1]cheltuieli!$G$90</f>
        <v>12436810.960000008</v>
      </c>
      <c r="J90" s="56"/>
      <c r="K90" s="56"/>
    </row>
    <row r="91" spans="1:247" s="64" customFormat="1" ht="16.5" customHeight="1" x14ac:dyDescent="0.3">
      <c r="A91" s="60"/>
      <c r="B91" s="61" t="s">
        <v>368</v>
      </c>
      <c r="C91" s="109"/>
      <c r="D91" s="55">
        <v>86201000</v>
      </c>
      <c r="E91" s="55">
        <v>93364310</v>
      </c>
      <c r="F91" s="55">
        <v>93364310</v>
      </c>
      <c r="G91" s="84">
        <v>93364310</v>
      </c>
      <c r="H91" s="56">
        <f>G91-[1]cheltuieli!$G$91</f>
        <v>10135668.770000011</v>
      </c>
      <c r="I91" s="56"/>
      <c r="J91" s="56"/>
      <c r="K91" s="56"/>
    </row>
    <row r="92" spans="1:247" s="64" customFormat="1" ht="45" x14ac:dyDescent="0.3">
      <c r="A92" s="60"/>
      <c r="B92" s="61" t="s">
        <v>369</v>
      </c>
      <c r="C92" s="109"/>
      <c r="D92" s="55">
        <v>210</v>
      </c>
      <c r="E92" s="55">
        <v>210</v>
      </c>
      <c r="F92" s="55">
        <v>210</v>
      </c>
      <c r="G92" s="84">
        <v>194.9</v>
      </c>
      <c r="H92" s="84">
        <f>G92-[1]cheltuieli!$G$92</f>
        <v>0</v>
      </c>
      <c r="I92" s="56"/>
      <c r="J92" s="56"/>
      <c r="K92" s="56"/>
    </row>
    <row r="93" spans="1:247" s="64" customFormat="1" ht="60" x14ac:dyDescent="0.3">
      <c r="A93" s="60"/>
      <c r="B93" s="61" t="s">
        <v>370</v>
      </c>
      <c r="C93" s="109"/>
      <c r="D93" s="55">
        <v>1820</v>
      </c>
      <c r="E93" s="55">
        <v>1820</v>
      </c>
      <c r="F93" s="55">
        <v>1820</v>
      </c>
      <c r="G93" s="84">
        <v>1808.56</v>
      </c>
      <c r="H93" s="84">
        <f>G93-[1]cheltuieli!$G$93</f>
        <v>0</v>
      </c>
      <c r="I93" s="56"/>
      <c r="J93" s="56"/>
      <c r="K93" s="56"/>
    </row>
    <row r="94" spans="1:247" s="64" customFormat="1" ht="16.5" customHeight="1" x14ac:dyDescent="0.3">
      <c r="A94" s="60"/>
      <c r="B94" s="61" t="s">
        <v>371</v>
      </c>
      <c r="C94" s="109">
        <f t="shared" ref="C94:H94" si="35">C95+C96</f>
        <v>0</v>
      </c>
      <c r="D94" s="109">
        <f t="shared" si="35"/>
        <v>22603850</v>
      </c>
      <c r="E94" s="109">
        <f t="shared" si="35"/>
        <v>29815000</v>
      </c>
      <c r="F94" s="109">
        <f t="shared" si="35"/>
        <v>29815000</v>
      </c>
      <c r="G94" s="109">
        <f t="shared" si="35"/>
        <v>28826603</v>
      </c>
      <c r="H94" s="109">
        <f t="shared" si="35"/>
        <v>1652005.4699999988</v>
      </c>
      <c r="I94" s="56"/>
      <c r="J94" s="56"/>
      <c r="K94" s="56"/>
    </row>
    <row r="95" spans="1:247" s="64" customFormat="1" ht="16.5" customHeight="1" x14ac:dyDescent="0.3">
      <c r="A95" s="60"/>
      <c r="B95" s="61" t="s">
        <v>372</v>
      </c>
      <c r="C95" s="109"/>
      <c r="D95" s="55">
        <v>22603850</v>
      </c>
      <c r="E95" s="55">
        <v>29815000</v>
      </c>
      <c r="F95" s="55">
        <v>29815000</v>
      </c>
      <c r="G95" s="84">
        <v>28826603</v>
      </c>
      <c r="H95" s="84">
        <f>G95-[1]cheltuieli!$G$95</f>
        <v>1652005.4699999988</v>
      </c>
      <c r="I95" s="56"/>
      <c r="J95" s="56"/>
      <c r="K95" s="56"/>
    </row>
    <row r="96" spans="1:247" s="64" customFormat="1" ht="60" x14ac:dyDescent="0.3">
      <c r="A96" s="60"/>
      <c r="B96" s="61" t="s">
        <v>370</v>
      </c>
      <c r="C96" s="109"/>
      <c r="D96" s="55"/>
      <c r="E96" s="55"/>
      <c r="F96" s="55"/>
      <c r="G96" s="84"/>
      <c r="H96" s="84"/>
      <c r="I96" s="56"/>
      <c r="J96" s="56"/>
      <c r="K96" s="56"/>
    </row>
    <row r="97" spans="1:248" s="64" customFormat="1" ht="16.5" customHeight="1" x14ac:dyDescent="0.3">
      <c r="A97" s="60"/>
      <c r="B97" s="71" t="s">
        <v>373</v>
      </c>
      <c r="C97" s="109">
        <f t="shared" ref="C97:G97" si="36">C98+C101+C102</f>
        <v>0</v>
      </c>
      <c r="D97" s="109">
        <f t="shared" si="36"/>
        <v>15915870</v>
      </c>
      <c r="E97" s="109">
        <f t="shared" si="36"/>
        <v>16209670</v>
      </c>
      <c r="F97" s="109">
        <f t="shared" si="36"/>
        <v>16194410</v>
      </c>
      <c r="G97" s="109">
        <f t="shared" si="36"/>
        <v>14478299.960000001</v>
      </c>
      <c r="H97" s="109">
        <f t="shared" ref="H97" si="37">H98+H101+H102</f>
        <v>209630.95999999996</v>
      </c>
      <c r="I97" s="56"/>
      <c r="J97" s="56"/>
      <c r="K97" s="56"/>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row>
    <row r="98" spans="1:248" s="64" customFormat="1" ht="30" x14ac:dyDescent="0.3">
      <c r="A98" s="60"/>
      <c r="B98" s="61" t="s">
        <v>374</v>
      </c>
      <c r="C98" s="109">
        <f t="shared" ref="C98:G98" si="38">C99+C100</f>
        <v>0</v>
      </c>
      <c r="D98" s="109">
        <f t="shared" si="38"/>
        <v>14013320</v>
      </c>
      <c r="E98" s="109">
        <f t="shared" si="38"/>
        <v>14453690</v>
      </c>
      <c r="F98" s="109">
        <f t="shared" si="38"/>
        <v>14453690</v>
      </c>
      <c r="G98" s="109">
        <f t="shared" si="38"/>
        <v>12868640</v>
      </c>
      <c r="H98" s="109">
        <f t="shared" ref="H98" si="39">H99+H100</f>
        <v>0</v>
      </c>
      <c r="I98" s="56"/>
      <c r="J98" s="56"/>
      <c r="K98" s="56"/>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row>
    <row r="99" spans="1:248" x14ac:dyDescent="0.3">
      <c r="A99" s="60"/>
      <c r="B99" s="61" t="s">
        <v>372</v>
      </c>
      <c r="C99" s="109"/>
      <c r="D99" s="55">
        <v>14013320</v>
      </c>
      <c r="E99" s="55">
        <v>14453690</v>
      </c>
      <c r="F99" s="55">
        <v>14453690</v>
      </c>
      <c r="G99" s="84">
        <v>12868640</v>
      </c>
      <c r="H99" s="84">
        <f>G99-[1]cheltuieli!$G$99</f>
        <v>0</v>
      </c>
      <c r="I99" s="56"/>
      <c r="J99" s="56"/>
      <c r="K99" s="56"/>
      <c r="L99" s="64"/>
      <c r="IN99" s="64"/>
    </row>
    <row r="100" spans="1:248" ht="60" x14ac:dyDescent="0.3">
      <c r="A100" s="60"/>
      <c r="B100" s="61" t="s">
        <v>370</v>
      </c>
      <c r="C100" s="109"/>
      <c r="D100" s="55"/>
      <c r="E100" s="55"/>
      <c r="F100" s="55"/>
      <c r="G100" s="84"/>
      <c r="H100" s="84"/>
      <c r="I100" s="56"/>
      <c r="J100" s="56"/>
      <c r="K100" s="56"/>
      <c r="L100" s="64"/>
      <c r="IN100" s="64"/>
    </row>
    <row r="101" spans="1:248" ht="60" x14ac:dyDescent="0.3">
      <c r="A101" s="60"/>
      <c r="B101" s="61" t="s">
        <v>375</v>
      </c>
      <c r="C101" s="109"/>
      <c r="D101" s="55">
        <v>1103740</v>
      </c>
      <c r="E101" s="55">
        <v>966980</v>
      </c>
      <c r="F101" s="55">
        <v>966980</v>
      </c>
      <c r="G101" s="84">
        <v>835920</v>
      </c>
      <c r="H101" s="84">
        <f>G101-[1]cheltuieli!$G$101</f>
        <v>385.61999999999534</v>
      </c>
      <c r="I101" s="56"/>
      <c r="J101" s="56"/>
      <c r="K101" s="56"/>
      <c r="L101" s="64"/>
      <c r="IN101" s="64"/>
    </row>
    <row r="102" spans="1:248" ht="45" x14ac:dyDescent="0.3">
      <c r="A102" s="60"/>
      <c r="B102" s="61" t="s">
        <v>376</v>
      </c>
      <c r="C102" s="109"/>
      <c r="D102" s="55">
        <v>798810</v>
      </c>
      <c r="E102" s="55">
        <v>789000</v>
      </c>
      <c r="F102" s="55">
        <v>773740</v>
      </c>
      <c r="G102" s="84">
        <v>773739.96</v>
      </c>
      <c r="H102" s="84">
        <f>G102-[1]cheltuieli!$G$102</f>
        <v>209245.33999999997</v>
      </c>
      <c r="I102" s="56"/>
      <c r="J102" s="56"/>
      <c r="K102" s="56"/>
      <c r="L102" s="64"/>
      <c r="IN102" s="64"/>
    </row>
    <row r="103" spans="1:248" s="57" customFormat="1" ht="16.5" customHeight="1" x14ac:dyDescent="0.3">
      <c r="A103" s="60"/>
      <c r="B103" s="61" t="s">
        <v>377</v>
      </c>
      <c r="C103" s="109"/>
      <c r="D103" s="55">
        <v>34500</v>
      </c>
      <c r="E103" s="55">
        <v>34500</v>
      </c>
      <c r="F103" s="55">
        <v>31370</v>
      </c>
      <c r="G103" s="84">
        <v>30384.37</v>
      </c>
      <c r="H103" s="84">
        <f>G103-[1]cheltuieli!$G$103</f>
        <v>4158.6899999999987</v>
      </c>
      <c r="I103" s="56"/>
      <c r="J103" s="56"/>
      <c r="K103" s="56"/>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64"/>
    </row>
    <row r="104" spans="1:248" ht="45" x14ac:dyDescent="0.3">
      <c r="A104" s="60"/>
      <c r="B104" s="61" t="s">
        <v>378</v>
      </c>
      <c r="C104" s="109"/>
      <c r="D104" s="55">
        <v>3560000</v>
      </c>
      <c r="E104" s="55">
        <v>3545000</v>
      </c>
      <c r="F104" s="55">
        <v>2888890</v>
      </c>
      <c r="G104" s="84">
        <v>2615370</v>
      </c>
      <c r="H104" s="84">
        <f>G104-[1]cheltuieli!$G$104</f>
        <v>435347.06999999983</v>
      </c>
      <c r="I104" s="56"/>
      <c r="J104" s="56"/>
      <c r="K104" s="56"/>
      <c r="IN104" s="64"/>
    </row>
    <row r="105" spans="1:248" x14ac:dyDescent="0.3">
      <c r="A105" s="60"/>
      <c r="B105" s="62" t="s">
        <v>361</v>
      </c>
      <c r="C105" s="109"/>
      <c r="D105" s="55"/>
      <c r="E105" s="55"/>
      <c r="F105" s="55"/>
      <c r="G105" s="84">
        <v>-2330.85</v>
      </c>
      <c r="H105" s="84">
        <f>G105-[1]cheltuieli!$G$105</f>
        <v>-1097.4499999999998</v>
      </c>
      <c r="I105" s="56"/>
      <c r="J105" s="56"/>
      <c r="K105" s="56"/>
    </row>
    <row r="106" spans="1:248" ht="30" x14ac:dyDescent="0.3">
      <c r="A106" s="116" t="s">
        <v>379</v>
      </c>
      <c r="B106" s="58" t="s">
        <v>380</v>
      </c>
      <c r="C106" s="109">
        <f t="shared" ref="C106:H106" si="40">C107+C110+C113+C116+C119+C122+C128+C125+C131</f>
        <v>0</v>
      </c>
      <c r="D106" s="109">
        <f t="shared" si="40"/>
        <v>100138090</v>
      </c>
      <c r="E106" s="109">
        <f t="shared" si="40"/>
        <v>106976360</v>
      </c>
      <c r="F106" s="109">
        <f t="shared" si="40"/>
        <v>106976360</v>
      </c>
      <c r="G106" s="109">
        <f t="shared" si="40"/>
        <v>103337797.20999998</v>
      </c>
      <c r="H106" s="109">
        <f t="shared" si="40"/>
        <v>13878762.86999999</v>
      </c>
      <c r="I106" s="56"/>
      <c r="J106" s="56"/>
      <c r="K106" s="56"/>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row>
    <row r="107" spans="1:248" ht="16.5" customHeight="1" x14ac:dyDescent="0.3">
      <c r="A107" s="60"/>
      <c r="B107" s="61" t="s">
        <v>381</v>
      </c>
      <c r="C107" s="109">
        <f t="shared" ref="C107:H107" si="41">C108+C109</f>
        <v>0</v>
      </c>
      <c r="D107" s="109">
        <f t="shared" si="41"/>
        <v>4501640</v>
      </c>
      <c r="E107" s="109">
        <f t="shared" si="41"/>
        <v>4011070</v>
      </c>
      <c r="F107" s="109">
        <f t="shared" si="41"/>
        <v>4011070</v>
      </c>
      <c r="G107" s="109">
        <f t="shared" si="41"/>
        <v>3780999.87</v>
      </c>
      <c r="H107" s="109">
        <f t="shared" si="41"/>
        <v>216553.14999999991</v>
      </c>
      <c r="I107" s="56"/>
      <c r="J107" s="56"/>
      <c r="K107" s="56"/>
      <c r="L107" s="57"/>
    </row>
    <row r="108" spans="1:248" x14ac:dyDescent="0.3">
      <c r="A108" s="60"/>
      <c r="B108" s="61" t="s">
        <v>368</v>
      </c>
      <c r="C108" s="109"/>
      <c r="D108" s="55">
        <v>4501640</v>
      </c>
      <c r="E108" s="55">
        <v>4011070</v>
      </c>
      <c r="F108" s="55">
        <v>4011070</v>
      </c>
      <c r="G108" s="84">
        <f>3564446.72+216553.15</f>
        <v>3780999.87</v>
      </c>
      <c r="H108" s="84">
        <f>G108-[1]cheltuieli!$G$108</f>
        <v>216553.14999999991</v>
      </c>
      <c r="I108" s="56"/>
      <c r="J108" s="56"/>
      <c r="K108" s="56"/>
      <c r="L108" s="57"/>
    </row>
    <row r="109" spans="1:248" ht="60" x14ac:dyDescent="0.3">
      <c r="A109" s="60"/>
      <c r="B109" s="61" t="s">
        <v>370</v>
      </c>
      <c r="C109" s="109"/>
      <c r="D109" s="55"/>
      <c r="E109" s="55"/>
      <c r="F109" s="55"/>
      <c r="G109" s="84"/>
      <c r="H109" s="84"/>
      <c r="I109" s="56"/>
      <c r="J109" s="56"/>
      <c r="K109" s="56"/>
      <c r="L109" s="57"/>
    </row>
    <row r="110" spans="1:248" ht="16.5" customHeight="1" x14ac:dyDescent="0.3">
      <c r="A110" s="60"/>
      <c r="B110" s="61" t="s">
        <v>382</v>
      </c>
      <c r="C110" s="109">
        <f t="shared" ref="C110:H110" si="42">C111+C112</f>
        <v>0</v>
      </c>
      <c r="D110" s="109">
        <f t="shared" si="42"/>
        <v>0</v>
      </c>
      <c r="E110" s="109">
        <f t="shared" si="42"/>
        <v>0</v>
      </c>
      <c r="F110" s="109">
        <f t="shared" si="42"/>
        <v>0</v>
      </c>
      <c r="G110" s="109">
        <f t="shared" si="42"/>
        <v>0</v>
      </c>
      <c r="H110" s="109">
        <f t="shared" si="42"/>
        <v>0</v>
      </c>
      <c r="I110" s="56"/>
      <c r="J110" s="56"/>
      <c r="K110" s="56"/>
    </row>
    <row r="111" spans="1:248" x14ac:dyDescent="0.3">
      <c r="A111" s="60"/>
      <c r="B111" s="61" t="s">
        <v>368</v>
      </c>
      <c r="C111" s="109"/>
      <c r="D111" s="55"/>
      <c r="E111" s="55"/>
      <c r="F111" s="55"/>
      <c r="G111" s="84"/>
      <c r="H111" s="84"/>
      <c r="I111" s="56"/>
      <c r="J111" s="56"/>
      <c r="K111" s="56"/>
    </row>
    <row r="112" spans="1:248" ht="60" x14ac:dyDescent="0.3">
      <c r="A112" s="60"/>
      <c r="B112" s="61" t="s">
        <v>370</v>
      </c>
      <c r="C112" s="109"/>
      <c r="D112" s="55"/>
      <c r="E112" s="55"/>
      <c r="F112" s="55"/>
      <c r="G112" s="84"/>
      <c r="H112" s="84"/>
      <c r="I112" s="56"/>
      <c r="J112" s="56"/>
      <c r="K112" s="56"/>
    </row>
    <row r="113" spans="1:248" x14ac:dyDescent="0.3">
      <c r="A113" s="60"/>
      <c r="B113" s="61" t="s">
        <v>383</v>
      </c>
      <c r="C113" s="109">
        <f t="shared" ref="C113:H113" si="43">C114+C115</f>
        <v>0</v>
      </c>
      <c r="D113" s="109">
        <f t="shared" si="43"/>
        <v>939360</v>
      </c>
      <c r="E113" s="109">
        <f t="shared" si="43"/>
        <v>840680</v>
      </c>
      <c r="F113" s="109">
        <f t="shared" si="43"/>
        <v>840680</v>
      </c>
      <c r="G113" s="109">
        <f t="shared" si="43"/>
        <v>740846.47</v>
      </c>
      <c r="H113" s="109">
        <f t="shared" si="43"/>
        <v>173609.05999999994</v>
      </c>
      <c r="I113" s="56"/>
      <c r="J113" s="56"/>
      <c r="K113" s="56"/>
      <c r="IN113" s="57"/>
    </row>
    <row r="114" spans="1:248" x14ac:dyDescent="0.3">
      <c r="A114" s="60"/>
      <c r="B114" s="61" t="s">
        <v>368</v>
      </c>
      <c r="C114" s="109"/>
      <c r="D114" s="55">
        <v>939360</v>
      </c>
      <c r="E114" s="55">
        <v>840680</v>
      </c>
      <c r="F114" s="55">
        <v>840680</v>
      </c>
      <c r="G114" s="84">
        <f>567237.41+173609.06</f>
        <v>740846.47</v>
      </c>
      <c r="H114" s="84">
        <f>G114-[1]cheltuieli!$G$114</f>
        <v>173609.05999999994</v>
      </c>
      <c r="I114" s="56"/>
      <c r="J114" s="56"/>
      <c r="K114" s="56"/>
      <c r="IN114" s="57"/>
    </row>
    <row r="115" spans="1:248" ht="60" x14ac:dyDescent="0.3">
      <c r="A115" s="60"/>
      <c r="B115" s="61" t="s">
        <v>370</v>
      </c>
      <c r="C115" s="109"/>
      <c r="D115" s="55"/>
      <c r="E115" s="55"/>
      <c r="F115" s="55"/>
      <c r="G115" s="84"/>
      <c r="H115" s="84"/>
      <c r="I115" s="56"/>
      <c r="J115" s="56"/>
      <c r="K115" s="56"/>
      <c r="IN115" s="57"/>
    </row>
    <row r="116" spans="1:248" ht="36" customHeight="1" x14ac:dyDescent="0.3">
      <c r="A116" s="53"/>
      <c r="B116" s="61" t="s">
        <v>384</v>
      </c>
      <c r="C116" s="109">
        <f t="shared" ref="C116:H116" si="44">C117+C118</f>
        <v>0</v>
      </c>
      <c r="D116" s="109">
        <f t="shared" si="44"/>
        <v>35894740</v>
      </c>
      <c r="E116" s="109">
        <f t="shared" si="44"/>
        <v>39845530</v>
      </c>
      <c r="F116" s="109">
        <f t="shared" si="44"/>
        <v>39845530</v>
      </c>
      <c r="G116" s="109">
        <f t="shared" si="44"/>
        <v>37731930.809999995</v>
      </c>
      <c r="H116" s="109">
        <f t="shared" si="44"/>
        <v>4716598.2799999956</v>
      </c>
      <c r="I116" s="56"/>
      <c r="J116" s="56"/>
      <c r="K116" s="56"/>
    </row>
    <row r="117" spans="1:248" x14ac:dyDescent="0.3">
      <c r="A117" s="60"/>
      <c r="B117" s="61" t="s">
        <v>368</v>
      </c>
      <c r="C117" s="109"/>
      <c r="D117" s="55">
        <v>35891200</v>
      </c>
      <c r="E117" s="55">
        <v>39841990</v>
      </c>
      <c r="F117" s="55">
        <v>39841990</v>
      </c>
      <c r="G117" s="84">
        <f>33012976.73+4715420.43</f>
        <v>37728397.159999996</v>
      </c>
      <c r="H117" s="84">
        <f>G117-[1]cheltuieli!$G$117</f>
        <v>4715420.429999996</v>
      </c>
      <c r="I117" s="56"/>
      <c r="J117" s="56"/>
      <c r="K117" s="56"/>
    </row>
    <row r="118" spans="1:248" ht="60" x14ac:dyDescent="0.3">
      <c r="A118" s="60"/>
      <c r="B118" s="61" t="s">
        <v>370</v>
      </c>
      <c r="C118" s="109"/>
      <c r="D118" s="55">
        <v>3540</v>
      </c>
      <c r="E118" s="55">
        <v>3540</v>
      </c>
      <c r="F118" s="55">
        <v>3540</v>
      </c>
      <c r="G118" s="84">
        <f>2355.8+1177.85</f>
        <v>3533.65</v>
      </c>
      <c r="H118" s="84">
        <f>G118-[1]cheltuieli!$G$118</f>
        <v>1177.8499999999999</v>
      </c>
      <c r="I118" s="56"/>
      <c r="J118" s="56"/>
      <c r="K118" s="56"/>
    </row>
    <row r="119" spans="1:248" ht="16.5" customHeight="1" x14ac:dyDescent="0.3">
      <c r="A119" s="60"/>
      <c r="B119" s="72" t="s">
        <v>385</v>
      </c>
      <c r="C119" s="109">
        <f t="shared" ref="C119:H119" si="45">C120+C121</f>
        <v>0</v>
      </c>
      <c r="D119" s="109">
        <f t="shared" si="45"/>
        <v>37780</v>
      </c>
      <c r="E119" s="109">
        <f t="shared" si="45"/>
        <v>28240</v>
      </c>
      <c r="F119" s="109">
        <f t="shared" si="45"/>
        <v>28240</v>
      </c>
      <c r="G119" s="109">
        <f t="shared" si="45"/>
        <v>25698.93</v>
      </c>
      <c r="H119" s="109">
        <f t="shared" si="45"/>
        <v>9988.93</v>
      </c>
      <c r="I119" s="56"/>
      <c r="J119" s="56"/>
      <c r="K119" s="56"/>
    </row>
    <row r="120" spans="1:248" x14ac:dyDescent="0.3">
      <c r="A120" s="60"/>
      <c r="B120" s="72" t="s">
        <v>368</v>
      </c>
      <c r="C120" s="109"/>
      <c r="D120" s="55">
        <v>37780</v>
      </c>
      <c r="E120" s="55">
        <v>28240</v>
      </c>
      <c r="F120" s="55">
        <v>28240</v>
      </c>
      <c r="G120" s="84">
        <f>15710+9988.93</f>
        <v>25698.93</v>
      </c>
      <c r="H120" s="84">
        <f>G120-[1]cheltuieli!$G$120</f>
        <v>9988.93</v>
      </c>
      <c r="I120" s="56"/>
      <c r="J120" s="56"/>
      <c r="K120" s="56"/>
    </row>
    <row r="121" spans="1:248" ht="60" x14ac:dyDescent="0.3">
      <c r="A121" s="60"/>
      <c r="B121" s="72" t="s">
        <v>370</v>
      </c>
      <c r="C121" s="109"/>
      <c r="D121" s="55"/>
      <c r="E121" s="55"/>
      <c r="F121" s="55"/>
      <c r="G121" s="84"/>
      <c r="H121" s="84"/>
      <c r="I121" s="56"/>
      <c r="J121" s="56"/>
      <c r="K121" s="56"/>
    </row>
    <row r="122" spans="1:248" ht="30" x14ac:dyDescent="0.3">
      <c r="A122" s="60"/>
      <c r="B122" s="61" t="s">
        <v>386</v>
      </c>
      <c r="C122" s="109">
        <f t="shared" ref="C122:H122" si="46">C123+C124</f>
        <v>0</v>
      </c>
      <c r="D122" s="109">
        <f t="shared" si="46"/>
        <v>767190</v>
      </c>
      <c r="E122" s="109">
        <f t="shared" si="46"/>
        <v>827600</v>
      </c>
      <c r="F122" s="109">
        <f t="shared" si="46"/>
        <v>827600</v>
      </c>
      <c r="G122" s="109">
        <f t="shared" si="46"/>
        <v>782926.28999999992</v>
      </c>
      <c r="H122" s="109">
        <f t="shared" si="46"/>
        <v>99717.829999999842</v>
      </c>
      <c r="I122" s="56"/>
      <c r="J122" s="56"/>
      <c r="K122" s="56"/>
    </row>
    <row r="123" spans="1:248" ht="16.5" customHeight="1" x14ac:dyDescent="0.3">
      <c r="A123" s="60"/>
      <c r="B123" s="61" t="s">
        <v>368</v>
      </c>
      <c r="C123" s="109"/>
      <c r="D123" s="55">
        <v>767190</v>
      </c>
      <c r="E123" s="55">
        <v>827600</v>
      </c>
      <c r="F123" s="55">
        <v>827600</v>
      </c>
      <c r="G123" s="84">
        <f>683208.46+99717.83</f>
        <v>782926.28999999992</v>
      </c>
      <c r="H123" s="84">
        <f>G123-[1]cheltuieli!$G$123</f>
        <v>99717.829999999842</v>
      </c>
      <c r="I123" s="56"/>
      <c r="J123" s="56"/>
      <c r="K123" s="56"/>
    </row>
    <row r="124" spans="1:248" ht="60" x14ac:dyDescent="0.3">
      <c r="A124" s="60"/>
      <c r="B124" s="61" t="s">
        <v>370</v>
      </c>
      <c r="C124" s="109"/>
      <c r="D124" s="55"/>
      <c r="E124" s="55"/>
      <c r="F124" s="55"/>
      <c r="G124" s="84"/>
      <c r="H124" s="84"/>
      <c r="I124" s="56"/>
      <c r="J124" s="56"/>
      <c r="K124" s="56"/>
    </row>
    <row r="125" spans="1:248" s="57" customFormat="1" x14ac:dyDescent="0.3">
      <c r="A125" s="60"/>
      <c r="B125" s="73" t="s">
        <v>387</v>
      </c>
      <c r="C125" s="109">
        <f t="shared" ref="C125:H125" si="47">C126+C127</f>
        <v>0</v>
      </c>
      <c r="D125" s="109">
        <f t="shared" si="47"/>
        <v>0</v>
      </c>
      <c r="E125" s="109">
        <f t="shared" si="47"/>
        <v>0</v>
      </c>
      <c r="F125" s="109">
        <f t="shared" si="47"/>
        <v>0</v>
      </c>
      <c r="G125" s="109">
        <f t="shared" si="47"/>
        <v>0</v>
      </c>
      <c r="H125" s="109">
        <f t="shared" si="47"/>
        <v>0</v>
      </c>
      <c r="I125" s="56"/>
      <c r="J125" s="56"/>
      <c r="K125" s="56"/>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row>
    <row r="126" spans="1:248" s="57" customFormat="1" x14ac:dyDescent="0.3">
      <c r="A126" s="60"/>
      <c r="B126" s="73" t="s">
        <v>368</v>
      </c>
      <c r="C126" s="109"/>
      <c r="D126" s="55"/>
      <c r="E126" s="55"/>
      <c r="F126" s="55"/>
      <c r="G126" s="84"/>
      <c r="H126" s="84"/>
      <c r="I126" s="56"/>
      <c r="J126" s="56"/>
      <c r="K126" s="56"/>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row>
    <row r="127" spans="1:248" s="57" customFormat="1" ht="60" x14ac:dyDescent="0.3">
      <c r="A127" s="60"/>
      <c r="B127" s="73" t="s">
        <v>370</v>
      </c>
      <c r="C127" s="109"/>
      <c r="D127" s="55"/>
      <c r="E127" s="55"/>
      <c r="F127" s="55"/>
      <c r="G127" s="84"/>
      <c r="H127" s="84"/>
      <c r="I127" s="56"/>
      <c r="J127" s="56"/>
      <c r="K127" s="56"/>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row>
    <row r="128" spans="1:248" s="57" customFormat="1" x14ac:dyDescent="0.3">
      <c r="A128" s="60"/>
      <c r="B128" s="73" t="s">
        <v>388</v>
      </c>
      <c r="C128" s="109">
        <f t="shared" ref="C128:H128" si="48">C129+C130</f>
        <v>0</v>
      </c>
      <c r="D128" s="109">
        <f t="shared" si="48"/>
        <v>33619710</v>
      </c>
      <c r="E128" s="109">
        <f t="shared" si="48"/>
        <v>34085320</v>
      </c>
      <c r="F128" s="109">
        <f t="shared" si="48"/>
        <v>34085320</v>
      </c>
      <c r="G128" s="109">
        <f t="shared" si="48"/>
        <v>32937509.66</v>
      </c>
      <c r="H128" s="109">
        <f t="shared" si="48"/>
        <v>1809530.7899999954</v>
      </c>
      <c r="I128" s="56"/>
      <c r="J128" s="56"/>
      <c r="K128" s="56"/>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row>
    <row r="129" spans="1:248" s="57" customFormat="1" x14ac:dyDescent="0.3">
      <c r="A129" s="60"/>
      <c r="B129" s="73" t="s">
        <v>368</v>
      </c>
      <c r="C129" s="109"/>
      <c r="D129" s="55">
        <v>33618930</v>
      </c>
      <c r="E129" s="55">
        <v>34084540</v>
      </c>
      <c r="F129" s="55">
        <v>34084540</v>
      </c>
      <c r="G129" s="133">
        <f>31127209.11+1809530.79</f>
        <v>32936739.899999999</v>
      </c>
      <c r="H129" s="84">
        <f>G129-[1]cheltuieli!$G$129</f>
        <v>1809530.7899999954</v>
      </c>
      <c r="I129" s="56"/>
      <c r="J129" s="56"/>
      <c r="K129" s="56"/>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row>
    <row r="130" spans="1:248" s="57" customFormat="1" ht="60" x14ac:dyDescent="0.3">
      <c r="A130" s="60"/>
      <c r="B130" s="73" t="s">
        <v>370</v>
      </c>
      <c r="C130" s="109"/>
      <c r="D130" s="55">
        <v>780</v>
      </c>
      <c r="E130" s="55">
        <v>780</v>
      </c>
      <c r="F130" s="55">
        <v>780</v>
      </c>
      <c r="G130" s="133">
        <v>769.76</v>
      </c>
      <c r="H130" s="84">
        <f>G130-[1]cheltuieli!$G$130</f>
        <v>0</v>
      </c>
      <c r="I130" s="56"/>
      <c r="J130" s="56"/>
      <c r="K130" s="56"/>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row>
    <row r="131" spans="1:248" s="57" customFormat="1" ht="30" x14ac:dyDescent="0.3">
      <c r="A131" s="60"/>
      <c r="B131" s="74" t="s">
        <v>389</v>
      </c>
      <c r="C131" s="109">
        <f t="shared" ref="C131:H131" si="49">C132+C135+C138+C136+C137</f>
        <v>0</v>
      </c>
      <c r="D131" s="109">
        <f t="shared" si="49"/>
        <v>24377670</v>
      </c>
      <c r="E131" s="109">
        <f t="shared" si="49"/>
        <v>27337920</v>
      </c>
      <c r="F131" s="109">
        <f t="shared" si="49"/>
        <v>27337920</v>
      </c>
      <c r="G131" s="109">
        <f t="shared" si="49"/>
        <v>27337885.18</v>
      </c>
      <c r="H131" s="109">
        <f t="shared" si="49"/>
        <v>6852764.8299999982</v>
      </c>
      <c r="I131" s="56"/>
      <c r="J131" s="56"/>
      <c r="K131" s="56"/>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row>
    <row r="132" spans="1:248" s="57" customFormat="1" x14ac:dyDescent="0.3">
      <c r="A132" s="60"/>
      <c r="B132" s="73" t="s">
        <v>390</v>
      </c>
      <c r="C132" s="109">
        <f t="shared" ref="C132:H132" si="50">C133+C134</f>
        <v>0</v>
      </c>
      <c r="D132" s="109">
        <f t="shared" si="50"/>
        <v>23906910</v>
      </c>
      <c r="E132" s="109">
        <f t="shared" si="50"/>
        <v>26968060</v>
      </c>
      <c r="F132" s="109">
        <f t="shared" si="50"/>
        <v>26968060</v>
      </c>
      <c r="G132" s="109">
        <f t="shared" si="50"/>
        <v>26968043.789999999</v>
      </c>
      <c r="H132" s="109">
        <f t="shared" si="50"/>
        <v>6848204.8299999982</v>
      </c>
      <c r="I132" s="56"/>
      <c r="J132" s="56"/>
      <c r="K132" s="56"/>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row>
    <row r="133" spans="1:248" s="57" customFormat="1" ht="16.5" customHeight="1" x14ac:dyDescent="0.3">
      <c r="A133" s="60"/>
      <c r="B133" s="73" t="s">
        <v>368</v>
      </c>
      <c r="C133" s="109"/>
      <c r="D133" s="55">
        <v>23906910</v>
      </c>
      <c r="E133" s="55">
        <v>26968060</v>
      </c>
      <c r="F133" s="55">
        <v>26968060</v>
      </c>
      <c r="G133" s="84">
        <f>20119838.96+6848204.83</f>
        <v>26968043.789999999</v>
      </c>
      <c r="H133" s="84">
        <f>G133-[1]cheltuieli!$G$133</f>
        <v>6848204.8299999982</v>
      </c>
      <c r="I133" s="56"/>
      <c r="J133" s="56"/>
      <c r="K133" s="56"/>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row>
    <row r="134" spans="1:248" s="57" customFormat="1" ht="60" x14ac:dyDescent="0.3">
      <c r="A134" s="60"/>
      <c r="B134" s="73" t="s">
        <v>370</v>
      </c>
      <c r="C134" s="109"/>
      <c r="D134" s="55"/>
      <c r="E134" s="55"/>
      <c r="F134" s="55"/>
      <c r="G134" s="84"/>
      <c r="H134" s="84"/>
      <c r="I134" s="56"/>
      <c r="J134" s="56"/>
      <c r="K134" s="56"/>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row>
    <row r="135" spans="1:248" s="57" customFormat="1" ht="16.5" customHeight="1" x14ac:dyDescent="0.3">
      <c r="A135" s="60"/>
      <c r="B135" s="73" t="s">
        <v>391</v>
      </c>
      <c r="C135" s="109"/>
      <c r="D135" s="55"/>
      <c r="E135" s="55"/>
      <c r="F135" s="55"/>
      <c r="G135" s="84"/>
      <c r="H135" s="84"/>
      <c r="I135" s="56"/>
      <c r="J135" s="56"/>
      <c r="K135" s="56"/>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row>
    <row r="136" spans="1:248" ht="30" x14ac:dyDescent="0.3">
      <c r="A136" s="53"/>
      <c r="B136" s="73" t="s">
        <v>392</v>
      </c>
      <c r="C136" s="109"/>
      <c r="D136" s="55">
        <v>317790</v>
      </c>
      <c r="E136" s="55">
        <v>342640</v>
      </c>
      <c r="F136" s="55">
        <v>342640</v>
      </c>
      <c r="G136" s="84">
        <v>342621.39</v>
      </c>
      <c r="H136" s="84">
        <f>G136-[1]cheltuieli!$G$136</f>
        <v>0</v>
      </c>
      <c r="I136" s="56"/>
      <c r="J136" s="56"/>
      <c r="K136" s="56"/>
    </row>
    <row r="137" spans="1:248" ht="16.5" customHeight="1" x14ac:dyDescent="0.3">
      <c r="A137" s="53"/>
      <c r="B137" s="73" t="s">
        <v>393</v>
      </c>
      <c r="C137" s="109"/>
      <c r="D137" s="55">
        <v>23270</v>
      </c>
      <c r="E137" s="55">
        <v>27220</v>
      </c>
      <c r="F137" s="55">
        <v>27220</v>
      </c>
      <c r="G137" s="84">
        <f>22660+4560</f>
        <v>27220</v>
      </c>
      <c r="H137" s="84">
        <f>G137-[1]cheltuieli!$G$137</f>
        <v>4560</v>
      </c>
      <c r="I137" s="56"/>
      <c r="J137" s="56"/>
      <c r="K137" s="56"/>
    </row>
    <row r="138" spans="1:248" s="57" customFormat="1" ht="16.5" customHeight="1" x14ac:dyDescent="0.3">
      <c r="A138" s="60"/>
      <c r="B138" s="73" t="s">
        <v>394</v>
      </c>
      <c r="C138" s="109">
        <f>C139+C140</f>
        <v>0</v>
      </c>
      <c r="D138" s="109">
        <f t="shared" ref="D138:H138" si="51">D139+D140</f>
        <v>129700</v>
      </c>
      <c r="E138" s="109">
        <f t="shared" si="51"/>
        <v>0</v>
      </c>
      <c r="F138" s="109">
        <f t="shared" si="51"/>
        <v>0</v>
      </c>
      <c r="G138" s="109">
        <f t="shared" si="51"/>
        <v>0</v>
      </c>
      <c r="H138" s="109">
        <f t="shared" si="51"/>
        <v>0</v>
      </c>
      <c r="I138" s="56"/>
      <c r="J138" s="56"/>
      <c r="K138" s="56"/>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row>
    <row r="139" spans="1:248" s="57" customFormat="1" ht="16.5" customHeight="1" x14ac:dyDescent="0.3">
      <c r="A139" s="60"/>
      <c r="B139" s="73" t="s">
        <v>368</v>
      </c>
      <c r="C139" s="109"/>
      <c r="D139" s="55"/>
      <c r="E139" s="55"/>
      <c r="F139" s="55"/>
      <c r="G139" s="84"/>
      <c r="H139" s="84"/>
      <c r="I139" s="56"/>
      <c r="J139" s="56"/>
      <c r="K139" s="56"/>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row>
    <row r="140" spans="1:248" s="57" customFormat="1" ht="60" x14ac:dyDescent="0.3">
      <c r="A140" s="60"/>
      <c r="B140" s="73" t="s">
        <v>370</v>
      </c>
      <c r="C140" s="109"/>
      <c r="D140" s="123">
        <v>129700</v>
      </c>
      <c r="E140" s="55"/>
      <c r="F140" s="55"/>
      <c r="G140" s="84"/>
      <c r="H140" s="84"/>
      <c r="I140" s="56"/>
      <c r="J140" s="56"/>
      <c r="K140" s="56"/>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row>
    <row r="141" spans="1:248" s="57" customFormat="1" ht="16.5" customHeight="1" x14ac:dyDescent="0.3">
      <c r="A141" s="60"/>
      <c r="B141" s="62" t="s">
        <v>361</v>
      </c>
      <c r="C141" s="109"/>
      <c r="D141" s="55"/>
      <c r="E141" s="55"/>
      <c r="F141" s="55"/>
      <c r="G141" s="84">
        <v>-4997.55</v>
      </c>
      <c r="H141" s="84">
        <f>G141-[1]cheltuieli!$G$141</f>
        <v>0</v>
      </c>
      <c r="I141" s="56"/>
      <c r="J141" s="56"/>
      <c r="K141" s="56"/>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row>
    <row r="142" spans="1:248" s="57" customFormat="1" ht="30" x14ac:dyDescent="0.3">
      <c r="A142" s="60" t="s">
        <v>395</v>
      </c>
      <c r="B142" s="58" t="s">
        <v>396</v>
      </c>
      <c r="C142" s="109">
        <f t="shared" ref="C142:H142" si="52">C143+C146+C149+C152+C155+C156+C157+C160+C161+C162</f>
        <v>0</v>
      </c>
      <c r="D142" s="109">
        <f t="shared" si="52"/>
        <v>5272980</v>
      </c>
      <c r="E142" s="109">
        <f t="shared" si="52"/>
        <v>5590130</v>
      </c>
      <c r="F142" s="109">
        <f t="shared" si="52"/>
        <v>5590130</v>
      </c>
      <c r="G142" s="109">
        <f t="shared" si="52"/>
        <v>5054057.62</v>
      </c>
      <c r="H142" s="109">
        <f t="shared" si="52"/>
        <v>354077.93000000017</v>
      </c>
      <c r="I142" s="56"/>
      <c r="J142" s="56"/>
      <c r="K142" s="56"/>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row>
    <row r="143" spans="1:248" s="57" customFormat="1" x14ac:dyDescent="0.3">
      <c r="A143" s="60"/>
      <c r="B143" s="61" t="s">
        <v>384</v>
      </c>
      <c r="C143" s="109">
        <f t="shared" ref="C143:H143" si="53">C144+C145</f>
        <v>0</v>
      </c>
      <c r="D143" s="109">
        <f t="shared" si="53"/>
        <v>1858240</v>
      </c>
      <c r="E143" s="109">
        <f t="shared" si="53"/>
        <v>2131570</v>
      </c>
      <c r="F143" s="109">
        <f t="shared" si="53"/>
        <v>2131570</v>
      </c>
      <c r="G143" s="109">
        <f t="shared" si="53"/>
        <v>1919014</v>
      </c>
      <c r="H143" s="109">
        <f t="shared" si="53"/>
        <v>221458</v>
      </c>
      <c r="I143" s="56"/>
      <c r="J143" s="56"/>
      <c r="K143" s="56"/>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row>
    <row r="144" spans="1:248" s="57" customFormat="1" x14ac:dyDescent="0.3">
      <c r="A144" s="60"/>
      <c r="B144" s="61" t="s">
        <v>368</v>
      </c>
      <c r="C144" s="109"/>
      <c r="D144" s="55">
        <v>1857910</v>
      </c>
      <c r="E144" s="55">
        <v>2131240</v>
      </c>
      <c r="F144" s="55">
        <v>2131240</v>
      </c>
      <c r="G144" s="84">
        <f>1697340+221350</f>
        <v>1918690</v>
      </c>
      <c r="H144" s="84">
        <f>G144-[1]cheltuieli!$G$144</f>
        <v>221350</v>
      </c>
      <c r="I144" s="56"/>
      <c r="J144" s="56"/>
      <c r="K144" s="56"/>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row>
    <row r="145" spans="1:254" s="57" customFormat="1" ht="16.5" customHeight="1" x14ac:dyDescent="0.3">
      <c r="A145" s="60"/>
      <c r="B145" s="61" t="s">
        <v>370</v>
      </c>
      <c r="C145" s="109"/>
      <c r="D145" s="55">
        <v>330</v>
      </c>
      <c r="E145" s="55">
        <v>330</v>
      </c>
      <c r="F145" s="55">
        <v>330</v>
      </c>
      <c r="G145" s="84">
        <f>216+108</f>
        <v>324</v>
      </c>
      <c r="H145" s="84">
        <f>G145-[1]cheltuieli!$G$145</f>
        <v>108</v>
      </c>
      <c r="I145" s="56"/>
      <c r="J145" s="56"/>
      <c r="K145" s="56"/>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row>
    <row r="146" spans="1:254" s="57" customFormat="1" ht="30" x14ac:dyDescent="0.3">
      <c r="A146" s="60"/>
      <c r="B146" s="75" t="s">
        <v>397</v>
      </c>
      <c r="C146" s="109">
        <f t="shared" ref="C146:H146" si="54">C147+C148</f>
        <v>0</v>
      </c>
      <c r="D146" s="109">
        <f t="shared" si="54"/>
        <v>1509390</v>
      </c>
      <c r="E146" s="109">
        <f t="shared" si="54"/>
        <v>1510090</v>
      </c>
      <c r="F146" s="109">
        <f t="shared" si="54"/>
        <v>1510090</v>
      </c>
      <c r="G146" s="109">
        <f t="shared" si="54"/>
        <v>1312869.5899999999</v>
      </c>
      <c r="H146" s="109">
        <f t="shared" si="54"/>
        <v>128719.91999999993</v>
      </c>
      <c r="I146" s="56"/>
      <c r="J146" s="56"/>
      <c r="K146" s="56"/>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row>
    <row r="147" spans="1:254" s="57" customFormat="1" ht="16.5" customHeight="1" x14ac:dyDescent="0.3">
      <c r="A147" s="60"/>
      <c r="B147" s="75" t="s">
        <v>368</v>
      </c>
      <c r="C147" s="109"/>
      <c r="D147" s="55">
        <v>1509390</v>
      </c>
      <c r="E147" s="55">
        <v>1510090</v>
      </c>
      <c r="F147" s="55">
        <v>1510090</v>
      </c>
      <c r="G147" s="84">
        <f>1184149.67+128719.92</f>
        <v>1312869.5899999999</v>
      </c>
      <c r="H147" s="84">
        <f>G147-[1]cheltuieli!$G$147</f>
        <v>128719.91999999993</v>
      </c>
      <c r="I147" s="56"/>
      <c r="J147" s="56"/>
      <c r="K147" s="56"/>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row>
    <row r="148" spans="1:254" s="57" customFormat="1" ht="60" x14ac:dyDescent="0.3">
      <c r="A148" s="60"/>
      <c r="B148" s="75" t="s">
        <v>370</v>
      </c>
      <c r="C148" s="109"/>
      <c r="D148" s="55"/>
      <c r="E148" s="55"/>
      <c r="F148" s="55"/>
      <c r="G148" s="84"/>
      <c r="H148" s="84"/>
      <c r="I148" s="56"/>
      <c r="J148" s="56"/>
      <c r="K148" s="56"/>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row>
    <row r="149" spans="1:254" s="57" customFormat="1" x14ac:dyDescent="0.3">
      <c r="A149" s="60"/>
      <c r="B149" s="76" t="s">
        <v>398</v>
      </c>
      <c r="C149" s="109">
        <f t="shared" ref="C149:H149" si="55">C150+C151</f>
        <v>0</v>
      </c>
      <c r="D149" s="109">
        <f t="shared" si="55"/>
        <v>1905350</v>
      </c>
      <c r="E149" s="109">
        <f t="shared" si="55"/>
        <v>1948470</v>
      </c>
      <c r="F149" s="109">
        <f t="shared" si="55"/>
        <v>1948470</v>
      </c>
      <c r="G149" s="109">
        <f t="shared" si="55"/>
        <v>1822174.03</v>
      </c>
      <c r="H149" s="109">
        <f t="shared" si="55"/>
        <v>3900.0100000002421</v>
      </c>
      <c r="I149" s="56"/>
      <c r="J149" s="56"/>
      <c r="K149" s="56"/>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row>
    <row r="150" spans="1:254" s="57" customFormat="1" ht="16.5" customHeight="1" x14ac:dyDescent="0.3">
      <c r="A150" s="60"/>
      <c r="B150" s="76" t="s">
        <v>368</v>
      </c>
      <c r="C150" s="109"/>
      <c r="D150" s="55">
        <v>1897400</v>
      </c>
      <c r="E150" s="55">
        <v>1940520</v>
      </c>
      <c r="F150" s="55">
        <v>1940520</v>
      </c>
      <c r="G150" s="84">
        <f>1810326.83+3900.01</f>
        <v>1814226.84</v>
      </c>
      <c r="H150" s="84">
        <f>G150-[1]cheltuieli!$G$150</f>
        <v>3900.0100000002421</v>
      </c>
      <c r="I150" s="56"/>
      <c r="J150" s="56"/>
      <c r="K150" s="56"/>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row>
    <row r="151" spans="1:254" s="57" customFormat="1" ht="60" x14ac:dyDescent="0.3">
      <c r="A151" s="53"/>
      <c r="B151" s="76" t="s">
        <v>370</v>
      </c>
      <c r="C151" s="109"/>
      <c r="D151" s="55">
        <v>7950</v>
      </c>
      <c r="E151" s="55">
        <v>7950</v>
      </c>
      <c r="F151" s="55">
        <v>7950</v>
      </c>
      <c r="G151" s="84">
        <v>7947.19</v>
      </c>
      <c r="H151" s="84">
        <f>G151-[1]cheltuieli!$G$151</f>
        <v>0</v>
      </c>
      <c r="I151" s="56"/>
      <c r="J151" s="56"/>
      <c r="K151" s="56"/>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row>
    <row r="152" spans="1:254" s="122" customFormat="1" ht="30" x14ac:dyDescent="0.3">
      <c r="A152" s="117"/>
      <c r="B152" s="118" t="s">
        <v>399</v>
      </c>
      <c r="C152" s="119">
        <f>C153+C154</f>
        <v>0</v>
      </c>
      <c r="D152" s="119">
        <f>D153+D154</f>
        <v>0</v>
      </c>
      <c r="E152" s="119">
        <f t="shared" ref="E152:H152" si="56">E153+E154</f>
        <v>0</v>
      </c>
      <c r="F152" s="119">
        <f t="shared" si="56"/>
        <v>0</v>
      </c>
      <c r="G152" s="119">
        <f t="shared" si="56"/>
        <v>0</v>
      </c>
      <c r="H152" s="119">
        <f t="shared" si="56"/>
        <v>0</v>
      </c>
      <c r="I152" s="120"/>
      <c r="J152" s="120"/>
      <c r="K152" s="120"/>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121"/>
      <c r="DK152" s="121"/>
      <c r="DL152" s="121"/>
      <c r="DM152" s="121"/>
      <c r="DN152" s="121"/>
      <c r="DO152" s="121"/>
      <c r="DP152" s="121"/>
      <c r="DQ152" s="121"/>
      <c r="DR152" s="121"/>
      <c r="DS152" s="121"/>
      <c r="DT152" s="121"/>
      <c r="DU152" s="121"/>
      <c r="DV152" s="121"/>
      <c r="DW152" s="121"/>
      <c r="DX152" s="121"/>
      <c r="DY152" s="121"/>
      <c r="DZ152" s="121"/>
      <c r="EA152" s="121"/>
      <c r="EB152" s="121"/>
      <c r="EC152" s="121"/>
      <c r="ED152" s="121"/>
      <c r="EE152" s="121"/>
      <c r="EF152" s="121"/>
      <c r="EG152" s="121"/>
      <c r="EH152" s="121"/>
      <c r="EI152" s="121"/>
      <c r="EJ152" s="121"/>
      <c r="EK152" s="121"/>
      <c r="EL152" s="121"/>
      <c r="EM152" s="121"/>
      <c r="EN152" s="121"/>
      <c r="EO152" s="121"/>
      <c r="EP152" s="121"/>
      <c r="EQ152" s="121"/>
      <c r="ER152" s="121"/>
      <c r="ES152" s="121"/>
      <c r="ET152" s="121"/>
      <c r="EU152" s="121"/>
      <c r="EV152" s="121"/>
      <c r="EW152" s="121"/>
      <c r="EX152" s="121"/>
      <c r="EY152" s="121"/>
      <c r="EZ152" s="121"/>
      <c r="FA152" s="121"/>
      <c r="FB152" s="121"/>
      <c r="FC152" s="121"/>
      <c r="FD152" s="121"/>
      <c r="FE152" s="121"/>
      <c r="FF152" s="121"/>
      <c r="FG152" s="121"/>
      <c r="FH152" s="121"/>
      <c r="FI152" s="121"/>
      <c r="FJ152" s="121"/>
      <c r="FK152" s="121"/>
      <c r="FL152" s="121"/>
      <c r="FM152" s="121"/>
      <c r="FN152" s="121"/>
      <c r="FO152" s="121"/>
      <c r="FP152" s="121"/>
      <c r="FQ152" s="121"/>
      <c r="FR152" s="121"/>
      <c r="FS152" s="121"/>
      <c r="FT152" s="121"/>
      <c r="FU152" s="121"/>
      <c r="FV152" s="121"/>
      <c r="FW152" s="121"/>
      <c r="FX152" s="121"/>
      <c r="FY152" s="121"/>
      <c r="FZ152" s="121"/>
      <c r="GA152" s="121"/>
      <c r="GB152" s="121"/>
      <c r="GC152" s="121"/>
      <c r="GD152" s="121"/>
      <c r="GE152" s="121"/>
      <c r="GF152" s="121"/>
      <c r="GG152" s="121"/>
      <c r="GH152" s="121"/>
      <c r="GI152" s="121"/>
      <c r="GJ152" s="121"/>
      <c r="GK152" s="121"/>
      <c r="GL152" s="121"/>
      <c r="GM152" s="121"/>
      <c r="GN152" s="121"/>
      <c r="GO152" s="121"/>
      <c r="GP152" s="121"/>
      <c r="GQ152" s="121"/>
      <c r="GR152" s="121"/>
      <c r="GS152" s="121"/>
      <c r="GT152" s="121"/>
      <c r="GU152" s="121"/>
      <c r="GV152" s="121"/>
      <c r="GW152" s="121"/>
      <c r="GX152" s="121"/>
      <c r="GY152" s="121"/>
      <c r="GZ152" s="121"/>
      <c r="HA152" s="121"/>
      <c r="HB152" s="121"/>
      <c r="HC152" s="121"/>
      <c r="HD152" s="121"/>
      <c r="HE152" s="121"/>
      <c r="HF152" s="121"/>
      <c r="HG152" s="121"/>
      <c r="HH152" s="121"/>
      <c r="HI152" s="121"/>
      <c r="HJ152" s="121"/>
      <c r="HK152" s="121"/>
      <c r="HL152" s="121"/>
      <c r="HM152" s="121"/>
      <c r="HN152" s="121"/>
      <c r="HO152" s="121"/>
      <c r="HP152" s="121"/>
      <c r="HQ152" s="121"/>
      <c r="HR152" s="121"/>
      <c r="HS152" s="121"/>
      <c r="HT152" s="121"/>
      <c r="HU152" s="121"/>
      <c r="HV152" s="121"/>
      <c r="HW152" s="121"/>
      <c r="HX152" s="121"/>
      <c r="HY152" s="121"/>
      <c r="HZ152" s="121"/>
      <c r="IA152" s="121"/>
      <c r="IB152" s="121"/>
      <c r="IC152" s="121"/>
      <c r="ID152" s="121"/>
      <c r="IE152" s="121"/>
      <c r="IF152" s="121"/>
      <c r="IG152" s="121"/>
      <c r="IH152" s="121"/>
      <c r="II152" s="121"/>
      <c r="IJ152" s="121"/>
      <c r="IK152" s="121"/>
      <c r="IL152" s="121"/>
      <c r="IM152" s="121"/>
      <c r="IN152" s="121"/>
    </row>
    <row r="153" spans="1:254" s="122" customFormat="1" x14ac:dyDescent="0.3">
      <c r="A153" s="117"/>
      <c r="B153" s="118" t="s">
        <v>368</v>
      </c>
      <c r="C153" s="119"/>
      <c r="D153" s="123"/>
      <c r="E153" s="123"/>
      <c r="F153" s="123"/>
      <c r="G153" s="134"/>
      <c r="H153" s="134"/>
      <c r="I153" s="120"/>
      <c r="J153" s="120"/>
      <c r="K153" s="120"/>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121"/>
      <c r="CR153" s="121"/>
      <c r="CS153" s="121"/>
      <c r="CT153" s="121"/>
      <c r="CU153" s="121"/>
      <c r="CV153" s="121"/>
      <c r="CW153" s="121"/>
      <c r="CX153" s="121"/>
      <c r="CY153" s="121"/>
      <c r="CZ153" s="121"/>
      <c r="DA153" s="121"/>
      <c r="DB153" s="121"/>
      <c r="DC153" s="121"/>
      <c r="DD153" s="121"/>
      <c r="DE153" s="121"/>
      <c r="DF153" s="121"/>
      <c r="DG153" s="121"/>
      <c r="DH153" s="121"/>
      <c r="DI153" s="121"/>
      <c r="DJ153" s="121"/>
      <c r="DK153" s="121"/>
      <c r="DL153" s="121"/>
      <c r="DM153" s="121"/>
      <c r="DN153" s="121"/>
      <c r="DO153" s="121"/>
      <c r="DP153" s="121"/>
      <c r="DQ153" s="121"/>
      <c r="DR153" s="121"/>
      <c r="DS153" s="121"/>
      <c r="DT153" s="121"/>
      <c r="DU153" s="121"/>
      <c r="DV153" s="121"/>
      <c r="DW153" s="121"/>
      <c r="DX153" s="121"/>
      <c r="DY153" s="121"/>
      <c r="DZ153" s="121"/>
      <c r="EA153" s="121"/>
      <c r="EB153" s="121"/>
      <c r="EC153" s="121"/>
      <c r="ED153" s="121"/>
      <c r="EE153" s="121"/>
      <c r="EF153" s="121"/>
      <c r="EG153" s="121"/>
      <c r="EH153" s="121"/>
      <c r="EI153" s="121"/>
      <c r="EJ153" s="121"/>
      <c r="EK153" s="121"/>
      <c r="EL153" s="121"/>
      <c r="EM153" s="121"/>
      <c r="EN153" s="121"/>
      <c r="EO153" s="121"/>
      <c r="EP153" s="121"/>
      <c r="EQ153" s="121"/>
      <c r="ER153" s="121"/>
      <c r="ES153" s="121"/>
      <c r="ET153" s="121"/>
      <c r="EU153" s="121"/>
      <c r="EV153" s="121"/>
      <c r="EW153" s="121"/>
      <c r="EX153" s="121"/>
      <c r="EY153" s="121"/>
      <c r="EZ153" s="121"/>
      <c r="FA153" s="121"/>
      <c r="FB153" s="121"/>
      <c r="FC153" s="121"/>
      <c r="FD153" s="121"/>
      <c r="FE153" s="121"/>
      <c r="FF153" s="121"/>
      <c r="FG153" s="121"/>
      <c r="FH153" s="121"/>
      <c r="FI153" s="121"/>
      <c r="FJ153" s="121"/>
      <c r="FK153" s="121"/>
      <c r="FL153" s="121"/>
      <c r="FM153" s="121"/>
      <c r="FN153" s="121"/>
      <c r="FO153" s="121"/>
      <c r="FP153" s="121"/>
      <c r="FQ153" s="121"/>
      <c r="FR153" s="121"/>
      <c r="FS153" s="121"/>
      <c r="FT153" s="121"/>
      <c r="FU153" s="121"/>
      <c r="FV153" s="121"/>
      <c r="FW153" s="121"/>
      <c r="FX153" s="121"/>
      <c r="FY153" s="121"/>
      <c r="FZ153" s="121"/>
      <c r="GA153" s="121"/>
      <c r="GB153" s="121"/>
      <c r="GC153" s="121"/>
      <c r="GD153" s="121"/>
      <c r="GE153" s="121"/>
      <c r="GF153" s="121"/>
      <c r="GG153" s="121"/>
      <c r="GH153" s="121"/>
      <c r="GI153" s="121"/>
      <c r="GJ153" s="121"/>
      <c r="GK153" s="121"/>
      <c r="GL153" s="121"/>
      <c r="GM153" s="121"/>
      <c r="GN153" s="121"/>
      <c r="GO153" s="121"/>
      <c r="GP153" s="121"/>
      <c r="GQ153" s="121"/>
      <c r="GR153" s="121"/>
      <c r="GS153" s="121"/>
      <c r="GT153" s="121"/>
      <c r="GU153" s="121"/>
      <c r="GV153" s="121"/>
      <c r="GW153" s="121"/>
      <c r="GX153" s="121"/>
      <c r="GY153" s="121"/>
      <c r="GZ153" s="121"/>
      <c r="HA153" s="121"/>
      <c r="HB153" s="121"/>
      <c r="HC153" s="121"/>
      <c r="HD153" s="121"/>
      <c r="HE153" s="121"/>
      <c r="HF153" s="121"/>
      <c r="HG153" s="121"/>
      <c r="HH153" s="121"/>
      <c r="HI153" s="121"/>
      <c r="HJ153" s="121"/>
      <c r="HK153" s="121"/>
      <c r="HL153" s="121"/>
      <c r="HM153" s="121"/>
      <c r="HN153" s="121"/>
      <c r="HO153" s="121"/>
      <c r="HP153" s="121"/>
      <c r="HQ153" s="121"/>
      <c r="HR153" s="121"/>
      <c r="HS153" s="121"/>
      <c r="HT153" s="121"/>
      <c r="HU153" s="121"/>
      <c r="HV153" s="121"/>
      <c r="HW153" s="121"/>
      <c r="HX153" s="121"/>
      <c r="HY153" s="121"/>
      <c r="HZ153" s="121"/>
      <c r="IA153" s="121"/>
      <c r="IB153" s="121"/>
      <c r="IC153" s="121"/>
      <c r="ID153" s="121"/>
      <c r="IE153" s="121"/>
      <c r="IF153" s="121"/>
      <c r="IG153" s="121"/>
      <c r="IH153" s="121"/>
      <c r="II153" s="121"/>
      <c r="IJ153" s="121"/>
      <c r="IK153" s="121"/>
      <c r="IL153" s="121"/>
      <c r="IM153" s="121"/>
      <c r="IN153" s="121"/>
    </row>
    <row r="154" spans="1:254" s="122" customFormat="1" ht="60" x14ac:dyDescent="0.3">
      <c r="A154" s="117"/>
      <c r="B154" s="118" t="s">
        <v>370</v>
      </c>
      <c r="C154" s="119"/>
      <c r="D154" s="123"/>
      <c r="E154" s="123"/>
      <c r="F154" s="123"/>
      <c r="G154" s="134"/>
      <c r="H154" s="134"/>
      <c r="I154" s="120"/>
      <c r="J154" s="120"/>
      <c r="K154" s="120"/>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FI154" s="121"/>
      <c r="FJ154" s="121"/>
      <c r="FK154" s="121"/>
      <c r="FL154" s="121"/>
      <c r="FM154" s="121"/>
      <c r="FN154" s="121"/>
      <c r="FO154" s="121"/>
      <c r="FP154" s="121"/>
      <c r="FQ154" s="121"/>
      <c r="FR154" s="121"/>
      <c r="FS154" s="121"/>
      <c r="FT154" s="121"/>
      <c r="FU154" s="121"/>
      <c r="FV154" s="121"/>
      <c r="FW154" s="121"/>
      <c r="FX154" s="121"/>
      <c r="FY154" s="121"/>
      <c r="FZ154" s="121"/>
      <c r="GA154" s="121"/>
      <c r="GB154" s="121"/>
      <c r="GC154" s="121"/>
      <c r="GD154" s="121"/>
      <c r="GE154" s="121"/>
      <c r="GF154" s="121"/>
      <c r="GG154" s="121"/>
      <c r="GH154" s="121"/>
      <c r="GI154" s="121"/>
      <c r="GJ154" s="121"/>
      <c r="GK154" s="121"/>
      <c r="GL154" s="121"/>
      <c r="GM154" s="121"/>
      <c r="GN154" s="121"/>
      <c r="GO154" s="121"/>
      <c r="GP154" s="121"/>
      <c r="GQ154" s="121"/>
      <c r="GR154" s="121"/>
      <c r="GS154" s="121"/>
      <c r="GT154" s="121"/>
      <c r="GU154" s="121"/>
      <c r="GV154" s="121"/>
      <c r="GW154" s="121"/>
      <c r="GX154" s="121"/>
      <c r="GY154" s="121"/>
      <c r="GZ154" s="121"/>
      <c r="HA154" s="121"/>
      <c r="HB154" s="121"/>
      <c r="HC154" s="121"/>
      <c r="HD154" s="121"/>
      <c r="HE154" s="121"/>
      <c r="HF154" s="121"/>
      <c r="HG154" s="121"/>
      <c r="HH154" s="121"/>
      <c r="HI154" s="121"/>
      <c r="HJ154" s="121"/>
      <c r="HK154" s="121"/>
      <c r="HL154" s="121"/>
      <c r="HM154" s="121"/>
      <c r="HN154" s="121"/>
      <c r="HO154" s="121"/>
      <c r="HP154" s="121"/>
      <c r="HQ154" s="121"/>
      <c r="HR154" s="121"/>
      <c r="HS154" s="121"/>
      <c r="HT154" s="121"/>
      <c r="HU154" s="121"/>
      <c r="HV154" s="121"/>
      <c r="HW154" s="121"/>
      <c r="HX154" s="121"/>
      <c r="HY154" s="121"/>
      <c r="HZ154" s="121"/>
      <c r="IA154" s="121"/>
      <c r="IB154" s="121"/>
      <c r="IC154" s="121"/>
      <c r="ID154" s="121"/>
      <c r="IE154" s="121"/>
      <c r="IF154" s="121"/>
      <c r="IG154" s="121"/>
      <c r="IH154" s="121"/>
      <c r="II154" s="121"/>
      <c r="IJ154" s="121"/>
      <c r="IK154" s="121"/>
      <c r="IL154" s="121"/>
      <c r="IM154" s="121"/>
      <c r="IN154" s="121"/>
    </row>
    <row r="155" spans="1:254" s="57" customFormat="1" ht="16.5" customHeight="1" x14ac:dyDescent="0.3">
      <c r="A155" s="60"/>
      <c r="B155" s="76" t="s">
        <v>400</v>
      </c>
      <c r="C155" s="109"/>
      <c r="D155" s="55"/>
      <c r="E155" s="55"/>
      <c r="F155" s="55"/>
      <c r="G155" s="84"/>
      <c r="H155" s="84"/>
      <c r="I155" s="56"/>
      <c r="J155" s="56"/>
      <c r="K155" s="56"/>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c r="IL155" s="42"/>
      <c r="IM155" s="42"/>
      <c r="IN155" s="42"/>
    </row>
    <row r="156" spans="1:254" ht="16.5" customHeight="1" x14ac:dyDescent="0.3">
      <c r="A156" s="60"/>
      <c r="B156" s="61" t="s">
        <v>381</v>
      </c>
      <c r="C156" s="109"/>
      <c r="D156" s="55"/>
      <c r="E156" s="55"/>
      <c r="F156" s="55"/>
      <c r="G156" s="84"/>
      <c r="H156" s="84"/>
      <c r="I156" s="56"/>
      <c r="J156" s="56"/>
      <c r="K156" s="56"/>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c r="IO156" s="57"/>
      <c r="IP156" s="57"/>
      <c r="IQ156" s="57"/>
      <c r="IR156" s="57"/>
      <c r="IS156" s="57"/>
      <c r="IT156" s="57"/>
    </row>
    <row r="157" spans="1:254" x14ac:dyDescent="0.3">
      <c r="A157" s="53"/>
      <c r="B157" s="76" t="s">
        <v>401</v>
      </c>
      <c r="C157" s="109">
        <f t="shared" ref="C157:H157" si="57">C158+C159</f>
        <v>0</v>
      </c>
      <c r="D157" s="109">
        <f t="shared" si="57"/>
        <v>0</v>
      </c>
      <c r="E157" s="109">
        <f t="shared" si="57"/>
        <v>0</v>
      </c>
      <c r="F157" s="109">
        <f t="shared" si="57"/>
        <v>0</v>
      </c>
      <c r="G157" s="109">
        <f t="shared" si="57"/>
        <v>0</v>
      </c>
      <c r="H157" s="109">
        <f t="shared" si="57"/>
        <v>0</v>
      </c>
      <c r="I157" s="56"/>
      <c r="J157" s="56"/>
      <c r="K157" s="56"/>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c r="GB157" s="57"/>
      <c r="GC157" s="57"/>
      <c r="GD157" s="57"/>
      <c r="GE157" s="57"/>
      <c r="GF157" s="57"/>
      <c r="GG157" s="57"/>
      <c r="GH157" s="57"/>
      <c r="GI157" s="57"/>
      <c r="GJ157" s="57"/>
      <c r="GK157" s="57"/>
      <c r="GL157" s="57"/>
      <c r="GM157" s="57"/>
      <c r="GN157" s="57"/>
      <c r="GO157" s="57"/>
      <c r="GP157" s="57"/>
      <c r="GQ157" s="57"/>
      <c r="GR157" s="57"/>
      <c r="GS157" s="57"/>
      <c r="GT157" s="57"/>
      <c r="GU157" s="57"/>
      <c r="GV157" s="57"/>
      <c r="GW157" s="57"/>
      <c r="GX157" s="57"/>
      <c r="GY157" s="57"/>
      <c r="GZ157" s="57"/>
      <c r="HA157" s="57"/>
      <c r="HB157" s="57"/>
      <c r="HC157" s="57"/>
      <c r="HD157" s="57"/>
      <c r="HE157" s="57"/>
      <c r="HF157" s="57"/>
      <c r="HG157" s="57"/>
      <c r="HH157" s="57"/>
      <c r="HI157" s="57"/>
      <c r="HJ157" s="57"/>
      <c r="HK157" s="57"/>
      <c r="HL157" s="57"/>
      <c r="HM157" s="57"/>
      <c r="HN157" s="57"/>
      <c r="HO157" s="57"/>
      <c r="HP157" s="57"/>
      <c r="HQ157" s="57"/>
      <c r="HR157" s="57"/>
      <c r="HS157" s="57"/>
      <c r="HT157" s="57"/>
      <c r="HU157" s="57"/>
      <c r="HV157" s="57"/>
      <c r="HW157" s="57"/>
      <c r="HX157" s="57"/>
      <c r="HY157" s="57"/>
      <c r="HZ157" s="57"/>
      <c r="IA157" s="57"/>
      <c r="IB157" s="57"/>
      <c r="IC157" s="57"/>
      <c r="ID157" s="57"/>
      <c r="IE157" s="57"/>
      <c r="IF157" s="57"/>
      <c r="IG157" s="57"/>
      <c r="IH157" s="57"/>
      <c r="II157" s="57"/>
      <c r="IJ157" s="57"/>
      <c r="IK157" s="57"/>
      <c r="IL157" s="57"/>
      <c r="IM157" s="57"/>
      <c r="IO157" s="57"/>
      <c r="IP157" s="57"/>
      <c r="IQ157" s="57"/>
      <c r="IR157" s="57"/>
      <c r="IS157" s="57"/>
      <c r="IT157" s="57"/>
    </row>
    <row r="158" spans="1:254" x14ac:dyDescent="0.3">
      <c r="A158" s="60"/>
      <c r="B158" s="76" t="s">
        <v>368</v>
      </c>
      <c r="C158" s="109"/>
      <c r="D158" s="55"/>
      <c r="E158" s="55"/>
      <c r="F158" s="55"/>
      <c r="G158" s="135"/>
      <c r="H158" s="135"/>
      <c r="I158" s="56"/>
      <c r="J158" s="56"/>
      <c r="K158" s="56"/>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c r="IM158" s="57"/>
    </row>
    <row r="159" spans="1:254" ht="60" x14ac:dyDescent="0.3">
      <c r="A159" s="60"/>
      <c r="B159" s="76" t="s">
        <v>370</v>
      </c>
      <c r="C159" s="109"/>
      <c r="D159" s="55"/>
      <c r="E159" s="55"/>
      <c r="F159" s="55"/>
      <c r="G159" s="135"/>
      <c r="H159" s="135"/>
      <c r="I159" s="56"/>
      <c r="J159" s="56"/>
      <c r="K159" s="56"/>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row>
    <row r="160" spans="1:254" ht="45" x14ac:dyDescent="0.3">
      <c r="A160" s="60"/>
      <c r="B160" s="77" t="s">
        <v>506</v>
      </c>
      <c r="C160" s="109"/>
      <c r="D160" s="55"/>
      <c r="E160" s="55"/>
      <c r="F160" s="55"/>
      <c r="G160" s="135"/>
      <c r="H160" s="135"/>
      <c r="I160" s="56"/>
      <c r="J160" s="56"/>
      <c r="K160" s="56"/>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c r="IM160" s="57"/>
    </row>
    <row r="161" spans="1:254" ht="30" x14ac:dyDescent="0.3">
      <c r="A161" s="60"/>
      <c r="B161" s="77" t="s">
        <v>402</v>
      </c>
      <c r="C161" s="109"/>
      <c r="D161" s="55"/>
      <c r="E161" s="55"/>
      <c r="F161" s="55"/>
      <c r="G161" s="135"/>
      <c r="H161" s="135"/>
      <c r="I161" s="56"/>
      <c r="J161" s="56"/>
      <c r="K161" s="56"/>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c r="IM161" s="57"/>
      <c r="IN161" s="57"/>
    </row>
    <row r="162" spans="1:254" s="57" customFormat="1" ht="30" x14ac:dyDescent="0.3">
      <c r="A162" s="60"/>
      <c r="B162" s="78" t="s">
        <v>403</v>
      </c>
      <c r="C162" s="109">
        <f t="shared" ref="C162:H162" si="58">C163+C166+C167+C170</f>
        <v>0</v>
      </c>
      <c r="D162" s="109">
        <f t="shared" si="58"/>
        <v>0</v>
      </c>
      <c r="E162" s="109">
        <f t="shared" si="58"/>
        <v>0</v>
      </c>
      <c r="F162" s="109">
        <f t="shared" si="58"/>
        <v>0</v>
      </c>
      <c r="G162" s="109">
        <f t="shared" si="58"/>
        <v>0</v>
      </c>
      <c r="H162" s="109">
        <f t="shared" si="58"/>
        <v>0</v>
      </c>
      <c r="I162" s="56"/>
      <c r="J162" s="56"/>
      <c r="K162" s="56"/>
      <c r="IO162" s="42"/>
      <c r="IP162" s="42"/>
      <c r="IQ162" s="42"/>
      <c r="IR162" s="42"/>
      <c r="IS162" s="42"/>
      <c r="IT162" s="42"/>
    </row>
    <row r="163" spans="1:254" s="57" customFormat="1" x14ac:dyDescent="0.3">
      <c r="A163" s="60"/>
      <c r="B163" s="79" t="s">
        <v>404</v>
      </c>
      <c r="C163" s="109">
        <f t="shared" ref="C163:H163" si="59">C164+C165</f>
        <v>0</v>
      </c>
      <c r="D163" s="109">
        <f t="shared" si="59"/>
        <v>0</v>
      </c>
      <c r="E163" s="109">
        <f t="shared" si="59"/>
        <v>0</v>
      </c>
      <c r="F163" s="109">
        <f t="shared" si="59"/>
        <v>0</v>
      </c>
      <c r="G163" s="109">
        <f t="shared" si="59"/>
        <v>0</v>
      </c>
      <c r="H163" s="109">
        <f t="shared" si="59"/>
        <v>0</v>
      </c>
      <c r="I163" s="56"/>
      <c r="J163" s="56"/>
      <c r="K163" s="56"/>
      <c r="IO163" s="42"/>
      <c r="IP163" s="42"/>
      <c r="IQ163" s="42"/>
      <c r="IR163" s="42"/>
      <c r="IS163" s="42"/>
      <c r="IT163" s="42"/>
    </row>
    <row r="164" spans="1:254" x14ac:dyDescent="0.3">
      <c r="A164" s="60"/>
      <c r="B164" s="79" t="s">
        <v>368</v>
      </c>
      <c r="C164" s="109"/>
      <c r="D164" s="55"/>
      <c r="E164" s="55"/>
      <c r="F164" s="55"/>
      <c r="G164" s="135"/>
      <c r="H164" s="135"/>
      <c r="I164" s="56"/>
      <c r="J164" s="56"/>
      <c r="K164" s="56"/>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c r="IO164" s="57"/>
      <c r="IP164" s="57"/>
      <c r="IQ164" s="57"/>
      <c r="IR164" s="57"/>
      <c r="IS164" s="57"/>
      <c r="IT164" s="57"/>
    </row>
    <row r="165" spans="1:254" ht="60" x14ac:dyDescent="0.3">
      <c r="A165" s="53"/>
      <c r="B165" s="79" t="s">
        <v>370</v>
      </c>
      <c r="C165" s="109"/>
      <c r="D165" s="55"/>
      <c r="E165" s="55"/>
      <c r="F165" s="55"/>
      <c r="G165" s="135"/>
      <c r="H165" s="135"/>
      <c r="I165" s="56"/>
      <c r="J165" s="56"/>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c r="IO165" s="57"/>
      <c r="IP165" s="57"/>
      <c r="IQ165" s="57"/>
      <c r="IR165" s="57"/>
      <c r="IS165" s="57"/>
      <c r="IT165" s="57"/>
    </row>
    <row r="166" spans="1:254" ht="30" x14ac:dyDescent="0.3">
      <c r="A166" s="53"/>
      <c r="B166" s="79" t="s">
        <v>405</v>
      </c>
      <c r="C166" s="109"/>
      <c r="D166" s="55"/>
      <c r="E166" s="55"/>
      <c r="F166" s="55"/>
      <c r="G166" s="135"/>
      <c r="H166" s="135"/>
      <c r="I166" s="56"/>
      <c r="J166" s="56"/>
      <c r="K166" s="56"/>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row>
    <row r="167" spans="1:254" ht="30" x14ac:dyDescent="0.3">
      <c r="A167" s="53"/>
      <c r="B167" s="79" t="s">
        <v>406</v>
      </c>
      <c r="C167" s="109">
        <f t="shared" ref="C167:H167" si="60">C168+C169</f>
        <v>0</v>
      </c>
      <c r="D167" s="109">
        <f t="shared" si="60"/>
        <v>0</v>
      </c>
      <c r="E167" s="109">
        <f t="shared" si="60"/>
        <v>0</v>
      </c>
      <c r="F167" s="109">
        <f t="shared" si="60"/>
        <v>0</v>
      </c>
      <c r="G167" s="109">
        <f t="shared" si="60"/>
        <v>0</v>
      </c>
      <c r="H167" s="109">
        <f t="shared" si="60"/>
        <v>0</v>
      </c>
      <c r="I167" s="56"/>
      <c r="J167" s="56"/>
      <c r="K167" s="56"/>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row>
    <row r="168" spans="1:254" x14ac:dyDescent="0.3">
      <c r="A168" s="53"/>
      <c r="B168" s="79" t="s">
        <v>368</v>
      </c>
      <c r="C168" s="109"/>
      <c r="D168" s="55"/>
      <c r="E168" s="55"/>
      <c r="F168" s="55"/>
      <c r="G168" s="135"/>
      <c r="H168" s="135"/>
      <c r="I168" s="56"/>
      <c r="J168" s="56"/>
      <c r="K168" s="56"/>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row>
    <row r="169" spans="1:254" ht="60" x14ac:dyDescent="0.3">
      <c r="A169" s="60"/>
      <c r="B169" s="79" t="s">
        <v>370</v>
      </c>
      <c r="C169" s="109"/>
      <c r="D169" s="55"/>
      <c r="E169" s="55"/>
      <c r="F169" s="55"/>
      <c r="G169" s="135"/>
      <c r="H169" s="135"/>
      <c r="I169" s="56"/>
      <c r="J169" s="56"/>
      <c r="K169" s="56"/>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row>
    <row r="170" spans="1:254" ht="30" customHeight="1" x14ac:dyDescent="0.3">
      <c r="A170" s="60"/>
      <c r="B170" s="79" t="s">
        <v>407</v>
      </c>
      <c r="C170" s="109"/>
      <c r="D170" s="55"/>
      <c r="E170" s="55"/>
      <c r="F170" s="55"/>
      <c r="G170" s="135"/>
      <c r="H170" s="135"/>
      <c r="I170" s="56"/>
      <c r="J170" s="56"/>
      <c r="K170" s="56"/>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row>
    <row r="171" spans="1:254" ht="16.5" customHeight="1" x14ac:dyDescent="0.3">
      <c r="A171" s="60"/>
      <c r="B171" s="62" t="s">
        <v>361</v>
      </c>
      <c r="C171" s="109"/>
      <c r="D171" s="55"/>
      <c r="E171" s="55"/>
      <c r="F171" s="55"/>
      <c r="G171" s="135"/>
      <c r="H171" s="135"/>
      <c r="I171" s="56"/>
      <c r="J171" s="56"/>
      <c r="K171" s="56"/>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x14ac:dyDescent="0.3">
      <c r="A172" s="53" t="s">
        <v>408</v>
      </c>
      <c r="B172" s="62" t="s">
        <v>409</v>
      </c>
      <c r="C172" s="107">
        <f t="shared" ref="C172:H172" si="61">C173+C174</f>
        <v>0</v>
      </c>
      <c r="D172" s="107">
        <f t="shared" si="61"/>
        <v>32691720</v>
      </c>
      <c r="E172" s="107">
        <f t="shared" si="61"/>
        <v>32714240</v>
      </c>
      <c r="F172" s="107">
        <f t="shared" si="61"/>
        <v>32714240</v>
      </c>
      <c r="G172" s="107">
        <f t="shared" si="61"/>
        <v>32704613.699999999</v>
      </c>
      <c r="H172" s="107">
        <f t="shared" si="61"/>
        <v>3978053.6999999993</v>
      </c>
      <c r="I172" s="56"/>
      <c r="J172" s="56"/>
      <c r="K172" s="56"/>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ht="16.5" customHeight="1" x14ac:dyDescent="0.3">
      <c r="A173" s="53"/>
      <c r="B173" s="62" t="s">
        <v>368</v>
      </c>
      <c r="C173" s="107"/>
      <c r="D173" s="55">
        <v>32691720</v>
      </c>
      <c r="E173" s="55">
        <v>32714240</v>
      </c>
      <c r="F173" s="55">
        <v>32714240</v>
      </c>
      <c r="G173" s="84">
        <v>32704613.699999999</v>
      </c>
      <c r="H173" s="84">
        <f>G173-[1]cheltuieli!$G$173</f>
        <v>3978053.6999999993</v>
      </c>
      <c r="I173" s="56"/>
      <c r="J173" s="56"/>
      <c r="K173" s="56"/>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c r="IM173" s="57"/>
      <c r="IN173" s="57"/>
    </row>
    <row r="174" spans="1:254" ht="60" x14ac:dyDescent="0.3">
      <c r="A174" s="53"/>
      <c r="B174" s="62" t="s">
        <v>370</v>
      </c>
      <c r="C174" s="107"/>
      <c r="D174" s="55"/>
      <c r="E174" s="55"/>
      <c r="F174" s="55"/>
      <c r="G174" s="84"/>
      <c r="H174" s="84"/>
      <c r="I174" s="56"/>
      <c r="J174" s="56"/>
      <c r="K174" s="56"/>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c r="IM174" s="57"/>
      <c r="IN174" s="57"/>
    </row>
    <row r="175" spans="1:254" ht="16.5" customHeight="1" x14ac:dyDescent="0.3">
      <c r="A175" s="60"/>
      <c r="B175" s="62" t="s">
        <v>361</v>
      </c>
      <c r="C175" s="107"/>
      <c r="D175" s="55"/>
      <c r="E175" s="55"/>
      <c r="F175" s="55"/>
      <c r="G175" s="84">
        <v>-72767</v>
      </c>
      <c r="H175" s="84">
        <f>G175-[1]cheltuieli!$G$175</f>
        <v>0</v>
      </c>
      <c r="I175" s="56"/>
      <c r="J175" s="56"/>
      <c r="K175" s="56"/>
      <c r="L175" s="57"/>
      <c r="IN175" s="57"/>
    </row>
    <row r="176" spans="1:254" x14ac:dyDescent="0.3">
      <c r="A176" s="60" t="s">
        <v>410</v>
      </c>
      <c r="B176" s="62" t="s">
        <v>411</v>
      </c>
      <c r="C176" s="109">
        <f t="shared" ref="C176:H176" si="62">C177+C178</f>
        <v>0</v>
      </c>
      <c r="D176" s="109">
        <f t="shared" si="62"/>
        <v>7689000</v>
      </c>
      <c r="E176" s="109">
        <f t="shared" si="62"/>
        <v>8007000</v>
      </c>
      <c r="F176" s="109">
        <f t="shared" si="62"/>
        <v>6100000</v>
      </c>
      <c r="G176" s="109">
        <f t="shared" si="62"/>
        <v>6100000</v>
      </c>
      <c r="H176" s="109">
        <f t="shared" si="62"/>
        <v>700000</v>
      </c>
      <c r="I176" s="56"/>
      <c r="J176" s="56"/>
      <c r="K176" s="56"/>
      <c r="IN176" s="57"/>
    </row>
    <row r="177" spans="1:248" x14ac:dyDescent="0.3">
      <c r="A177" s="60"/>
      <c r="B177" s="62" t="s">
        <v>368</v>
      </c>
      <c r="C177" s="109"/>
      <c r="D177" s="55">
        <v>7689000</v>
      </c>
      <c r="E177" s="55">
        <v>8007000</v>
      </c>
      <c r="F177" s="55">
        <v>6100000</v>
      </c>
      <c r="G177" s="131">
        <v>6100000</v>
      </c>
      <c r="H177" s="84">
        <f>G177-[1]cheltuieli!$G$177</f>
        <v>700000</v>
      </c>
      <c r="I177" s="56"/>
      <c r="J177" s="56"/>
      <c r="K177" s="56"/>
      <c r="IN177" s="57"/>
    </row>
    <row r="178" spans="1:248" ht="60" x14ac:dyDescent="0.3">
      <c r="A178" s="60"/>
      <c r="B178" s="62" t="s">
        <v>370</v>
      </c>
      <c r="C178" s="109"/>
      <c r="D178" s="55"/>
      <c r="E178" s="55"/>
      <c r="F178" s="55"/>
      <c r="G178" s="131"/>
      <c r="H178" s="131"/>
      <c r="I178" s="56"/>
      <c r="J178" s="56"/>
      <c r="K178" s="56"/>
      <c r="IN178" s="57"/>
    </row>
    <row r="179" spans="1:248" x14ac:dyDescent="0.3">
      <c r="A179" s="60"/>
      <c r="B179" s="62" t="s">
        <v>361</v>
      </c>
      <c r="C179" s="109"/>
      <c r="D179" s="55"/>
      <c r="E179" s="55"/>
      <c r="F179" s="55"/>
      <c r="G179" s="131">
        <v>-505.92</v>
      </c>
      <c r="H179" s="84">
        <f>G179-[1]cheltuieli!$G$179</f>
        <v>0</v>
      </c>
      <c r="I179" s="56"/>
      <c r="J179" s="56"/>
      <c r="K179" s="56"/>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c r="IN179" s="57"/>
    </row>
    <row r="180" spans="1:248" x14ac:dyDescent="0.3">
      <c r="A180" s="60" t="s">
        <v>412</v>
      </c>
      <c r="B180" s="58" t="s">
        <v>413</v>
      </c>
      <c r="C180" s="108">
        <f>+C181+C192+C197+C202+C214</f>
        <v>0</v>
      </c>
      <c r="D180" s="108">
        <f t="shared" ref="D180:H180" si="63">+D181+D192+D197+D202+D214</f>
        <v>180750900</v>
      </c>
      <c r="E180" s="108">
        <f t="shared" si="63"/>
        <v>163261420</v>
      </c>
      <c r="F180" s="108">
        <f t="shared" si="63"/>
        <v>138966680</v>
      </c>
      <c r="G180" s="108">
        <f t="shared" si="63"/>
        <v>136917740.19999999</v>
      </c>
      <c r="H180" s="108">
        <f t="shared" si="63"/>
        <v>19568955.620000001</v>
      </c>
      <c r="I180" s="56"/>
      <c r="J180" s="56"/>
      <c r="K180" s="56"/>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row>
    <row r="181" spans="1:248" x14ac:dyDescent="0.3">
      <c r="A181" s="60" t="s">
        <v>414</v>
      </c>
      <c r="B181" s="58" t="s">
        <v>415</v>
      </c>
      <c r="C181" s="107">
        <f>+C182+C186+C187+C188+C189+C190</f>
        <v>0</v>
      </c>
      <c r="D181" s="107">
        <f t="shared" ref="D181:H181" si="64">+D182+D186+D187+D188+D189+D190</f>
        <v>97100030</v>
      </c>
      <c r="E181" s="107">
        <f t="shared" si="64"/>
        <v>86579050</v>
      </c>
      <c r="F181" s="107">
        <f t="shared" si="64"/>
        <v>74153330</v>
      </c>
      <c r="G181" s="107">
        <f t="shared" si="64"/>
        <v>73650129.549999997</v>
      </c>
      <c r="H181" s="107">
        <f t="shared" si="64"/>
        <v>11783440.199999999</v>
      </c>
      <c r="I181" s="56"/>
      <c r="J181" s="56"/>
      <c r="K181" s="56"/>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c r="IM181" s="57"/>
    </row>
    <row r="182" spans="1:248" ht="16.5" customHeight="1" x14ac:dyDescent="0.3">
      <c r="A182" s="60"/>
      <c r="B182" s="80" t="s">
        <v>512</v>
      </c>
      <c r="C182" s="109">
        <f>C183+C184+C185</f>
        <v>0</v>
      </c>
      <c r="D182" s="109">
        <v>93120000</v>
      </c>
      <c r="E182" s="109">
        <v>82445380</v>
      </c>
      <c r="F182" s="109">
        <v>70958630</v>
      </c>
      <c r="G182" s="109">
        <f t="shared" ref="G182:H182" si="65">G183+G184+G185</f>
        <v>70954805.549999997</v>
      </c>
      <c r="H182" s="109">
        <f t="shared" si="65"/>
        <v>11496529.199999999</v>
      </c>
      <c r="I182" s="56"/>
      <c r="J182" s="56"/>
      <c r="K182" s="56"/>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c r="GN182" s="57"/>
      <c r="GO182" s="57"/>
      <c r="GP182" s="57"/>
      <c r="GQ182" s="57"/>
      <c r="GR182" s="57"/>
      <c r="GS182" s="57"/>
      <c r="GT182" s="57"/>
      <c r="GU182" s="57"/>
      <c r="GV182" s="57"/>
      <c r="GW182" s="57"/>
      <c r="GX182" s="57"/>
      <c r="GY182" s="57"/>
      <c r="GZ182" s="57"/>
      <c r="HA182" s="57"/>
      <c r="HB182" s="57"/>
      <c r="HC182" s="57"/>
      <c r="HD182" s="57"/>
      <c r="HE182" s="57"/>
      <c r="HF182" s="57"/>
      <c r="HG182" s="57"/>
      <c r="HH182" s="57"/>
      <c r="HI182" s="57"/>
      <c r="HJ182" s="57"/>
      <c r="HK182" s="57"/>
      <c r="HL182" s="57"/>
      <c r="HM182" s="57"/>
      <c r="HN182" s="57"/>
      <c r="HO182" s="57"/>
      <c r="HP182" s="57"/>
      <c r="HQ182" s="57"/>
      <c r="HR182" s="57"/>
      <c r="HS182" s="57"/>
      <c r="HT182" s="57"/>
      <c r="HU182" s="57"/>
      <c r="HV182" s="57"/>
      <c r="HW182" s="57"/>
      <c r="HX182" s="57"/>
      <c r="HY182" s="57"/>
      <c r="HZ182" s="57"/>
      <c r="IA182" s="57"/>
      <c r="IB182" s="57"/>
      <c r="IC182" s="57"/>
      <c r="ID182" s="57"/>
      <c r="IE182" s="57"/>
      <c r="IF182" s="57"/>
      <c r="IG182" s="57"/>
      <c r="IH182" s="57"/>
      <c r="II182" s="57"/>
      <c r="IJ182" s="57"/>
      <c r="IK182" s="57"/>
      <c r="IL182" s="57"/>
      <c r="IM182" s="57"/>
      <c r="IN182" s="57"/>
    </row>
    <row r="183" spans="1:248" ht="16.5" customHeight="1" x14ac:dyDescent="0.3">
      <c r="A183" s="60"/>
      <c r="B183" s="106" t="s">
        <v>417</v>
      </c>
      <c r="C183" s="109"/>
      <c r="D183" s="55"/>
      <c r="E183" s="55"/>
      <c r="F183" s="55"/>
      <c r="G183" s="84">
        <v>34968098.549999997</v>
      </c>
      <c r="H183" s="84">
        <f>G183-[1]cheltuieli!$G$183</f>
        <v>4500932.3999999985</v>
      </c>
      <c r="I183" s="56"/>
      <c r="J183" s="56"/>
      <c r="K183" s="56"/>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c r="IM183" s="57"/>
      <c r="IN183" s="57"/>
    </row>
    <row r="184" spans="1:248" x14ac:dyDescent="0.3">
      <c r="A184" s="60"/>
      <c r="B184" s="106" t="s">
        <v>418</v>
      </c>
      <c r="C184" s="109"/>
      <c r="D184" s="55"/>
      <c r="E184" s="55"/>
      <c r="F184" s="55"/>
      <c r="G184" s="84">
        <v>35986707</v>
      </c>
      <c r="H184" s="84">
        <f>G184-[1]cheltuieli!$G$184</f>
        <v>6995596.8000000007</v>
      </c>
      <c r="I184" s="56"/>
      <c r="J184" s="56"/>
      <c r="K184" s="56"/>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row>
    <row r="185" spans="1:248" x14ac:dyDescent="0.3">
      <c r="A185" s="60"/>
      <c r="B185" s="106" t="s">
        <v>511</v>
      </c>
      <c r="C185" s="109"/>
      <c r="D185" s="55"/>
      <c r="E185" s="55"/>
      <c r="F185" s="55"/>
      <c r="G185" s="84">
        <v>0</v>
      </c>
      <c r="H185" s="84">
        <f>G185-[1]cheltuieli!$G$185</f>
        <v>0</v>
      </c>
      <c r="I185" s="56"/>
      <c r="J185" s="56"/>
      <c r="K185" s="56"/>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row>
    <row r="186" spans="1:248" x14ac:dyDescent="0.3">
      <c r="A186" s="53"/>
      <c r="B186" s="80" t="s">
        <v>419</v>
      </c>
      <c r="C186" s="109"/>
      <c r="D186" s="55">
        <v>2559000</v>
      </c>
      <c r="E186" s="55">
        <v>2794370</v>
      </c>
      <c r="F186" s="55">
        <v>2335370</v>
      </c>
      <c r="G186" s="61">
        <v>2222529</v>
      </c>
      <c r="H186" s="84">
        <f>G186-[1]cheltuieli!$G$186</f>
        <v>248571</v>
      </c>
      <c r="I186" s="56"/>
      <c r="J186" s="56"/>
      <c r="K186" s="56"/>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row>
    <row r="187" spans="1:248" ht="30" x14ac:dyDescent="0.3">
      <c r="A187" s="53"/>
      <c r="B187" s="80" t="s">
        <v>420</v>
      </c>
      <c r="C187" s="109"/>
      <c r="D187" s="55">
        <v>269830</v>
      </c>
      <c r="E187" s="55">
        <v>256100</v>
      </c>
      <c r="F187" s="55">
        <v>66840</v>
      </c>
      <c r="G187" s="61">
        <v>62895</v>
      </c>
      <c r="H187" s="84">
        <f>G187-[1]cheltuieli!$G$187</f>
        <v>3360</v>
      </c>
      <c r="I187" s="56"/>
      <c r="J187" s="56"/>
      <c r="K187" s="56"/>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ht="45" x14ac:dyDescent="0.3">
      <c r="A188" s="53"/>
      <c r="B188" s="80" t="s">
        <v>421</v>
      </c>
      <c r="C188" s="109"/>
      <c r="D188" s="55">
        <v>784000</v>
      </c>
      <c r="E188" s="55">
        <v>716000</v>
      </c>
      <c r="F188" s="55">
        <v>430950</v>
      </c>
      <c r="G188" s="61">
        <v>396350</v>
      </c>
      <c r="H188" s="84">
        <f>G188-[1]cheltuieli!$G$188</f>
        <v>32560</v>
      </c>
      <c r="I188" s="56"/>
      <c r="J188" s="56"/>
      <c r="K188" s="56"/>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ht="60" x14ac:dyDescent="0.3">
      <c r="A189" s="53"/>
      <c r="B189" s="80" t="s">
        <v>370</v>
      </c>
      <c r="C189" s="109"/>
      <c r="D189" s="55"/>
      <c r="E189" s="55"/>
      <c r="F189" s="55"/>
      <c r="G189" s="61"/>
      <c r="H189" s="61"/>
      <c r="I189" s="56"/>
      <c r="J189" s="56"/>
      <c r="K189" s="56"/>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ht="45" x14ac:dyDescent="0.3">
      <c r="A190" s="53"/>
      <c r="B190" s="80" t="s">
        <v>507</v>
      </c>
      <c r="C190" s="109"/>
      <c r="D190" s="55">
        <v>367200</v>
      </c>
      <c r="E190" s="55">
        <v>367200</v>
      </c>
      <c r="F190" s="55">
        <v>361540</v>
      </c>
      <c r="G190" s="61">
        <v>13550</v>
      </c>
      <c r="H190" s="84">
        <f>G190-[1]cheltuieli!$G$190</f>
        <v>2420</v>
      </c>
      <c r="I190" s="56"/>
      <c r="J190" s="56"/>
      <c r="K190" s="56"/>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x14ac:dyDescent="0.3">
      <c r="A191" s="53"/>
      <c r="B191" s="62" t="s">
        <v>361</v>
      </c>
      <c r="C191" s="109"/>
      <c r="D191" s="55"/>
      <c r="E191" s="55"/>
      <c r="F191" s="55"/>
      <c r="G191" s="61">
        <v>-115654.46</v>
      </c>
      <c r="H191" s="84">
        <f>G191-[1]cheltuieli!$G$191</f>
        <v>-32053.350000000006</v>
      </c>
      <c r="I191" s="56"/>
      <c r="J191" s="56"/>
      <c r="K191" s="56"/>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x14ac:dyDescent="0.3">
      <c r="A192" s="53" t="s">
        <v>422</v>
      </c>
      <c r="B192" s="81" t="s">
        <v>423</v>
      </c>
      <c r="C192" s="109">
        <f>C193+C194+C195</f>
        <v>0</v>
      </c>
      <c r="D192" s="109">
        <f t="shared" ref="D192:H192" si="66">D193+D194+D195</f>
        <v>49925290</v>
      </c>
      <c r="E192" s="109">
        <f t="shared" si="66"/>
        <v>42547120</v>
      </c>
      <c r="F192" s="109">
        <f t="shared" si="66"/>
        <v>37413160</v>
      </c>
      <c r="G192" s="109">
        <f t="shared" si="66"/>
        <v>37410525.590000004</v>
      </c>
      <c r="H192" s="109">
        <f t="shared" si="66"/>
        <v>4234712.6500000013</v>
      </c>
      <c r="I192" s="56"/>
      <c r="J192" s="56"/>
      <c r="K192" s="56"/>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x14ac:dyDescent="0.3">
      <c r="A193" s="53"/>
      <c r="B193" s="82" t="s">
        <v>368</v>
      </c>
      <c r="C193" s="109"/>
      <c r="D193" s="55">
        <v>49924000</v>
      </c>
      <c r="E193" s="55">
        <v>42545830</v>
      </c>
      <c r="F193" s="55">
        <v>37411870</v>
      </c>
      <c r="G193" s="109">
        <v>37409364.270000003</v>
      </c>
      <c r="H193" s="84">
        <f>G193-[1]cheltuieli!$G$193</f>
        <v>4234533.6900000013</v>
      </c>
      <c r="I193" s="56"/>
      <c r="J193" s="56"/>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ht="60" x14ac:dyDescent="0.3">
      <c r="A194" s="53"/>
      <c r="B194" s="82" t="s">
        <v>370</v>
      </c>
      <c r="C194" s="109"/>
      <c r="D194" s="55">
        <v>1290</v>
      </c>
      <c r="E194" s="55">
        <v>1290</v>
      </c>
      <c r="F194" s="55">
        <v>1290</v>
      </c>
      <c r="G194" s="109">
        <v>1161.32</v>
      </c>
      <c r="H194" s="84">
        <f>G194-[1]cheltuieli!$G$194</f>
        <v>178.95999999999992</v>
      </c>
      <c r="I194" s="56"/>
      <c r="J194" s="56"/>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57"/>
      <c r="GX194" s="57"/>
      <c r="GY194" s="57"/>
      <c r="GZ194" s="57"/>
      <c r="HA194" s="57"/>
      <c r="HB194" s="57"/>
      <c r="HC194" s="57"/>
      <c r="HD194" s="57"/>
      <c r="HE194" s="57"/>
      <c r="HF194" s="57"/>
      <c r="HG194" s="57"/>
      <c r="HH194" s="57"/>
      <c r="HI194" s="57"/>
      <c r="HJ194" s="57"/>
      <c r="HK194" s="57"/>
      <c r="HL194" s="57"/>
      <c r="HM194" s="57"/>
      <c r="HN194" s="57"/>
      <c r="HO194" s="57"/>
      <c r="HP194" s="57"/>
      <c r="HQ194" s="57"/>
      <c r="HR194" s="57"/>
      <c r="HS194" s="57"/>
      <c r="HT194" s="57"/>
      <c r="HU194" s="57"/>
      <c r="HV194" s="57"/>
      <c r="HW194" s="57"/>
      <c r="HX194" s="57"/>
      <c r="HY194" s="57"/>
      <c r="HZ194" s="57"/>
      <c r="IA194" s="57"/>
      <c r="IB194" s="57"/>
      <c r="IC194" s="57"/>
      <c r="ID194" s="57"/>
      <c r="IE194" s="57"/>
      <c r="IF194" s="57"/>
      <c r="IG194" s="57"/>
      <c r="IH194" s="57"/>
      <c r="II194" s="57"/>
      <c r="IJ194" s="57"/>
      <c r="IK194" s="57"/>
      <c r="IL194" s="57"/>
      <c r="IM194" s="57"/>
      <c r="IN194" s="57"/>
    </row>
    <row r="195" spans="1:248" ht="30" x14ac:dyDescent="0.3">
      <c r="A195" s="53"/>
      <c r="B195" s="82" t="s">
        <v>508</v>
      </c>
      <c r="C195" s="109"/>
      <c r="D195" s="55"/>
      <c r="E195" s="55"/>
      <c r="F195" s="55"/>
      <c r="G195" s="109"/>
      <c r="H195" s="109"/>
      <c r="I195" s="56"/>
      <c r="J195" s="56"/>
      <c r="K195" s="56"/>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c r="IM195" s="57"/>
      <c r="IN195" s="57"/>
    </row>
    <row r="196" spans="1:248" x14ac:dyDescent="0.3">
      <c r="A196" s="53"/>
      <c r="B196" s="62" t="s">
        <v>361</v>
      </c>
      <c r="C196" s="109"/>
      <c r="D196" s="55"/>
      <c r="E196" s="55"/>
      <c r="F196" s="55"/>
      <c r="G196" s="61">
        <v>-177488.75</v>
      </c>
      <c r="H196" s="84">
        <f>G196-[1]cheltuieli!$G$196</f>
        <v>-1471.4800000000105</v>
      </c>
      <c r="I196" s="56"/>
      <c r="J196" s="56"/>
      <c r="K196" s="56"/>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IN196" s="57"/>
    </row>
    <row r="197" spans="1:248" x14ac:dyDescent="0.3">
      <c r="A197" s="53" t="s">
        <v>424</v>
      </c>
      <c r="B197" s="83" t="s">
        <v>425</v>
      </c>
      <c r="C197" s="109">
        <f t="shared" ref="C197:H197" si="67">+C198+C199+C200</f>
        <v>0</v>
      </c>
      <c r="D197" s="109">
        <f t="shared" si="67"/>
        <v>4900000</v>
      </c>
      <c r="E197" s="109">
        <f t="shared" si="67"/>
        <v>4797260</v>
      </c>
      <c r="F197" s="109">
        <f t="shared" si="67"/>
        <v>3396160</v>
      </c>
      <c r="G197" s="109">
        <f t="shared" si="67"/>
        <v>3326930</v>
      </c>
      <c r="H197" s="109">
        <f t="shared" si="67"/>
        <v>478768.20000000019</v>
      </c>
      <c r="I197" s="56"/>
      <c r="J197" s="56"/>
      <c r="K197" s="56"/>
      <c r="L197" s="57"/>
      <c r="IN197" s="57"/>
    </row>
    <row r="198" spans="1:248" x14ac:dyDescent="0.3">
      <c r="A198" s="53"/>
      <c r="B198" s="80" t="s">
        <v>416</v>
      </c>
      <c r="C198" s="109"/>
      <c r="D198" s="55">
        <v>4900000</v>
      </c>
      <c r="E198" s="55">
        <v>4797260</v>
      </c>
      <c r="F198" s="55">
        <v>3396160</v>
      </c>
      <c r="G198" s="84">
        <v>3326930</v>
      </c>
      <c r="H198" s="84">
        <f>G198-[1]cheltuieli!$G$198</f>
        <v>478768.20000000019</v>
      </c>
      <c r="I198" s="56"/>
      <c r="J198" s="56"/>
      <c r="K198" s="56"/>
      <c r="M198" s="84"/>
      <c r="N198" s="84"/>
      <c r="O198" s="84"/>
      <c r="P198" s="84"/>
      <c r="Q198" s="84"/>
      <c r="R198" s="84"/>
      <c r="S198" s="84"/>
      <c r="T198" s="84"/>
      <c r="U198" s="84"/>
      <c r="V198" s="84"/>
      <c r="W198" s="84"/>
      <c r="X198" s="84"/>
      <c r="Y198" s="84"/>
      <c r="Z198" s="84"/>
      <c r="AA198" s="84"/>
      <c r="AB198" s="84"/>
      <c r="AC198" s="84"/>
      <c r="AD198" s="84"/>
      <c r="AE198" s="84"/>
      <c r="IN198" s="57"/>
    </row>
    <row r="199" spans="1:248" ht="30" x14ac:dyDescent="0.3">
      <c r="A199" s="53"/>
      <c r="B199" s="80" t="s">
        <v>426</v>
      </c>
      <c r="C199" s="109"/>
      <c r="D199" s="55"/>
      <c r="E199" s="55"/>
      <c r="F199" s="55"/>
      <c r="G199" s="84"/>
      <c r="H199" s="84"/>
      <c r="I199" s="84"/>
      <c r="J199" s="56"/>
      <c r="K199" s="56"/>
      <c r="L199" s="84"/>
      <c r="M199" s="43"/>
      <c r="N199" s="43"/>
      <c r="O199" s="43"/>
      <c r="P199" s="43"/>
      <c r="Q199" s="43"/>
      <c r="R199" s="43"/>
      <c r="S199" s="43"/>
      <c r="T199" s="43"/>
      <c r="U199" s="43"/>
      <c r="V199" s="43"/>
      <c r="W199" s="43"/>
      <c r="X199" s="43"/>
      <c r="Y199" s="43"/>
      <c r="Z199" s="43"/>
      <c r="AA199" s="43"/>
      <c r="AB199" s="43"/>
      <c r="AC199" s="43"/>
      <c r="AD199" s="43"/>
      <c r="AE199" s="43"/>
      <c r="IN199" s="57"/>
    </row>
    <row r="200" spans="1:248" ht="60" x14ac:dyDescent="0.3">
      <c r="A200" s="53"/>
      <c r="B200" s="80" t="s">
        <v>370</v>
      </c>
      <c r="C200" s="109"/>
      <c r="D200" s="55"/>
      <c r="E200" s="55"/>
      <c r="F200" s="55"/>
      <c r="G200" s="84"/>
      <c r="H200" s="84"/>
      <c r="I200" s="43"/>
      <c r="J200" s="56"/>
      <c r="K200" s="56"/>
      <c r="L200" s="43"/>
      <c r="M200" s="43"/>
      <c r="N200" s="43"/>
      <c r="O200" s="43"/>
      <c r="P200" s="43"/>
      <c r="Q200" s="43"/>
      <c r="R200" s="43"/>
      <c r="S200" s="43"/>
      <c r="T200" s="43"/>
      <c r="U200" s="43"/>
      <c r="V200" s="43"/>
      <c r="W200" s="43"/>
      <c r="X200" s="43"/>
      <c r="Y200" s="43"/>
      <c r="Z200" s="43"/>
      <c r="AA200" s="43"/>
      <c r="AB200" s="43"/>
      <c r="AC200" s="43"/>
      <c r="AD200" s="43"/>
      <c r="AE200" s="43"/>
    </row>
    <row r="201" spans="1:248" x14ac:dyDescent="0.3">
      <c r="A201" s="53"/>
      <c r="B201" s="62" t="s">
        <v>361</v>
      </c>
      <c r="C201" s="109"/>
      <c r="D201" s="55"/>
      <c r="E201" s="55"/>
      <c r="F201" s="55"/>
      <c r="G201" s="84">
        <v>-1545</v>
      </c>
      <c r="H201" s="84">
        <f>G201-[1]cheltuieli!$G$201</f>
        <v>-693</v>
      </c>
      <c r="I201" s="43"/>
      <c r="J201" s="56"/>
      <c r="K201" s="56"/>
      <c r="L201" s="43"/>
    </row>
    <row r="202" spans="1:248" x14ac:dyDescent="0.3">
      <c r="A202" s="53" t="s">
        <v>427</v>
      </c>
      <c r="B202" s="83" t="s">
        <v>428</v>
      </c>
      <c r="C202" s="107">
        <f>+C203+C204+C208+C211+C205+C212</f>
        <v>0</v>
      </c>
      <c r="D202" s="107">
        <f t="shared" ref="D202:H202" si="68">+D203+D204+D208+D211+D205+D212</f>
        <v>22369580</v>
      </c>
      <c r="E202" s="107">
        <f t="shared" si="68"/>
        <v>23203580</v>
      </c>
      <c r="F202" s="107">
        <f t="shared" si="68"/>
        <v>20280020</v>
      </c>
      <c r="G202" s="107">
        <f t="shared" si="68"/>
        <v>18810006</v>
      </c>
      <c r="H202" s="107">
        <f t="shared" si="68"/>
        <v>2305895.5099999998</v>
      </c>
      <c r="I202" s="56"/>
      <c r="J202" s="56"/>
      <c r="K202" s="56"/>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c r="EZ202" s="57"/>
      <c r="FA202" s="57"/>
      <c r="FB202" s="57"/>
      <c r="FC202" s="57"/>
      <c r="FD202" s="57"/>
      <c r="FE202" s="57"/>
      <c r="FF202" s="57"/>
      <c r="FG202" s="57"/>
      <c r="FH202" s="57"/>
      <c r="FI202" s="57"/>
      <c r="FJ202" s="57"/>
      <c r="FK202" s="57"/>
      <c r="FL202" s="57"/>
      <c r="FM202" s="57"/>
      <c r="FN202" s="57"/>
      <c r="FO202" s="57"/>
      <c r="FP202" s="57"/>
      <c r="FQ202" s="57"/>
      <c r="FR202" s="57"/>
      <c r="FS202" s="57"/>
      <c r="FT202" s="57"/>
      <c r="FU202" s="57"/>
      <c r="FV202" s="57"/>
      <c r="FW202" s="57"/>
      <c r="FX202" s="57"/>
      <c r="FY202" s="57"/>
      <c r="FZ202" s="57"/>
      <c r="GA202" s="57"/>
      <c r="GB202" s="57"/>
      <c r="GC202" s="57"/>
      <c r="GD202" s="57"/>
      <c r="GE202" s="57"/>
      <c r="GF202" s="57"/>
      <c r="GG202" s="57"/>
      <c r="GH202" s="57"/>
      <c r="GI202" s="57"/>
      <c r="GJ202" s="57"/>
      <c r="GK202" s="57"/>
      <c r="GL202" s="57"/>
      <c r="GM202" s="57"/>
      <c r="GN202" s="57"/>
      <c r="GO202" s="57"/>
      <c r="GP202" s="57"/>
      <c r="GQ202" s="57"/>
      <c r="GR202" s="57"/>
      <c r="GS202" s="57"/>
      <c r="GT202" s="57"/>
      <c r="GU202" s="57"/>
      <c r="GV202" s="57"/>
      <c r="GW202" s="57"/>
      <c r="GX202" s="57"/>
      <c r="GY202" s="57"/>
      <c r="GZ202" s="57"/>
      <c r="HA202" s="57"/>
      <c r="HB202" s="57"/>
      <c r="HC202" s="57"/>
      <c r="HD202" s="57"/>
      <c r="HE202" s="57"/>
      <c r="HF202" s="57"/>
      <c r="HG202" s="57"/>
      <c r="HH202" s="57"/>
      <c r="HI202" s="57"/>
      <c r="HJ202" s="57"/>
      <c r="HK202" s="57"/>
      <c r="HL202" s="57"/>
      <c r="HM202" s="57"/>
      <c r="HN202" s="57"/>
      <c r="HO202" s="57"/>
      <c r="HP202" s="57"/>
      <c r="HQ202" s="57"/>
      <c r="HR202" s="57"/>
      <c r="HS202" s="57"/>
      <c r="HT202" s="57"/>
      <c r="HU202" s="57"/>
      <c r="HV202" s="57"/>
      <c r="HW202" s="57"/>
      <c r="HX202" s="57"/>
      <c r="HY202" s="57"/>
      <c r="HZ202" s="57"/>
      <c r="IA202" s="57"/>
      <c r="IB202" s="57"/>
      <c r="IC202" s="57"/>
      <c r="ID202" s="57"/>
      <c r="IE202" s="57"/>
      <c r="IF202" s="57"/>
      <c r="IG202" s="57"/>
      <c r="IH202" s="57"/>
      <c r="II202" s="57"/>
      <c r="IJ202" s="57"/>
      <c r="IK202" s="57"/>
      <c r="IL202" s="57"/>
      <c r="IM202" s="57"/>
    </row>
    <row r="203" spans="1:248" x14ac:dyDescent="0.3">
      <c r="A203" s="53"/>
      <c r="B203" s="61" t="s">
        <v>429</v>
      </c>
      <c r="C203" s="109"/>
      <c r="D203" s="55">
        <v>22322400</v>
      </c>
      <c r="E203" s="55">
        <v>23159980</v>
      </c>
      <c r="F203" s="55">
        <v>20236420</v>
      </c>
      <c r="G203" s="84">
        <v>18766420</v>
      </c>
      <c r="H203" s="84">
        <f>G203-[1]cheltuieli!$G$203</f>
        <v>2302019.5099999998</v>
      </c>
      <c r="I203" s="56"/>
      <c r="J203" s="56"/>
      <c r="K203" s="56"/>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248" ht="60" x14ac:dyDescent="0.3">
      <c r="A204" s="53"/>
      <c r="B204" s="61" t="s">
        <v>370</v>
      </c>
      <c r="C204" s="109"/>
      <c r="D204" s="55"/>
      <c r="E204" s="55"/>
      <c r="F204" s="55"/>
      <c r="G204" s="84"/>
      <c r="H204" s="84"/>
      <c r="I204" s="56"/>
      <c r="J204" s="56"/>
      <c r="K204" s="56"/>
      <c r="L204" s="57"/>
    </row>
    <row r="205" spans="1:248" x14ac:dyDescent="0.3">
      <c r="A205" s="53"/>
      <c r="B205" s="61" t="s">
        <v>430</v>
      </c>
      <c r="C205" s="109">
        <f t="shared" ref="C205:H205" si="69">C206+C207</f>
        <v>0</v>
      </c>
      <c r="D205" s="109">
        <f t="shared" si="69"/>
        <v>0</v>
      </c>
      <c r="E205" s="109">
        <f t="shared" si="69"/>
        <v>0</v>
      </c>
      <c r="F205" s="109">
        <f t="shared" si="69"/>
        <v>0</v>
      </c>
      <c r="G205" s="109">
        <f t="shared" si="69"/>
        <v>0</v>
      </c>
      <c r="H205" s="109">
        <f t="shared" si="69"/>
        <v>0</v>
      </c>
      <c r="I205" s="56"/>
      <c r="J205" s="56"/>
      <c r="K205" s="56"/>
      <c r="L205" s="57"/>
    </row>
    <row r="206" spans="1:248" x14ac:dyDescent="0.3">
      <c r="A206" s="53"/>
      <c r="B206" s="61" t="s">
        <v>368</v>
      </c>
      <c r="C206" s="109"/>
      <c r="D206" s="55"/>
      <c r="E206" s="55"/>
      <c r="F206" s="55"/>
      <c r="G206" s="84"/>
      <c r="H206" s="84"/>
      <c r="I206" s="56"/>
      <c r="J206" s="56"/>
      <c r="K206" s="56"/>
      <c r="L206" s="57"/>
    </row>
    <row r="207" spans="1:248" ht="60" x14ac:dyDescent="0.3">
      <c r="A207" s="53"/>
      <c r="B207" s="61" t="s">
        <v>370</v>
      </c>
      <c r="C207" s="109"/>
      <c r="D207" s="55"/>
      <c r="E207" s="55"/>
      <c r="F207" s="55"/>
      <c r="G207" s="84"/>
      <c r="H207" s="84"/>
      <c r="I207" s="56"/>
      <c r="J207" s="56"/>
      <c r="K207" s="56"/>
      <c r="L207" s="57"/>
    </row>
    <row r="208" spans="1:248" ht="30" x14ac:dyDescent="0.3">
      <c r="A208" s="53"/>
      <c r="B208" s="61" t="s">
        <v>431</v>
      </c>
      <c r="C208" s="109">
        <f t="shared" ref="C208:H208" si="70">C209+C210</f>
        <v>0</v>
      </c>
      <c r="D208" s="109">
        <f t="shared" si="70"/>
        <v>47180</v>
      </c>
      <c r="E208" s="109">
        <f t="shared" si="70"/>
        <v>43600</v>
      </c>
      <c r="F208" s="109">
        <f t="shared" si="70"/>
        <v>43600</v>
      </c>
      <c r="G208" s="109">
        <f t="shared" si="70"/>
        <v>43586</v>
      </c>
      <c r="H208" s="109">
        <f t="shared" si="70"/>
        <v>3876</v>
      </c>
      <c r="I208" s="56"/>
      <c r="J208" s="56"/>
      <c r="K208" s="56"/>
    </row>
    <row r="209" spans="1:248" x14ac:dyDescent="0.3">
      <c r="A209" s="60"/>
      <c r="B209" s="61" t="s">
        <v>368</v>
      </c>
      <c r="C209" s="109"/>
      <c r="D209" s="55">
        <v>47180</v>
      </c>
      <c r="E209" s="55">
        <v>43600</v>
      </c>
      <c r="F209" s="55">
        <v>43600</v>
      </c>
      <c r="G209" s="84">
        <v>43586</v>
      </c>
      <c r="H209" s="84">
        <f>G209-[1]cheltuieli!$G$209</f>
        <v>3876</v>
      </c>
      <c r="I209" s="56"/>
      <c r="J209" s="56"/>
      <c r="K209" s="56"/>
    </row>
    <row r="210" spans="1:248" ht="60" x14ac:dyDescent="0.3">
      <c r="A210" s="60"/>
      <c r="B210" s="61" t="s">
        <v>370</v>
      </c>
      <c r="C210" s="109"/>
      <c r="D210" s="55"/>
      <c r="E210" s="55"/>
      <c r="F210" s="55"/>
      <c r="G210" s="84"/>
      <c r="H210" s="84"/>
      <c r="I210" s="56"/>
      <c r="J210" s="56"/>
      <c r="K210" s="56"/>
      <c r="IN210" s="57"/>
    </row>
    <row r="211" spans="1:248" ht="30" x14ac:dyDescent="0.3">
      <c r="A211" s="53"/>
      <c r="B211" s="61" t="s">
        <v>432</v>
      </c>
      <c r="C211" s="109"/>
      <c r="D211" s="55"/>
      <c r="E211" s="55"/>
      <c r="F211" s="55"/>
      <c r="G211" s="84"/>
      <c r="H211" s="84"/>
      <c r="I211" s="56"/>
      <c r="J211" s="56"/>
      <c r="K211" s="56"/>
      <c r="IN211" s="57"/>
    </row>
    <row r="212" spans="1:248" x14ac:dyDescent="0.3">
      <c r="A212" s="60"/>
      <c r="B212" s="61" t="s">
        <v>509</v>
      </c>
      <c r="C212" s="109"/>
      <c r="D212" s="55"/>
      <c r="E212" s="55"/>
      <c r="F212" s="55"/>
      <c r="G212" s="84"/>
      <c r="H212" s="84"/>
      <c r="I212" s="56"/>
      <c r="J212" s="56"/>
      <c r="K212" s="56"/>
    </row>
    <row r="213" spans="1:248" x14ac:dyDescent="0.3">
      <c r="A213" s="60"/>
      <c r="B213" s="62" t="s">
        <v>361</v>
      </c>
      <c r="C213" s="109"/>
      <c r="D213" s="55"/>
      <c r="E213" s="55"/>
      <c r="F213" s="55"/>
      <c r="G213" s="84">
        <v>-474.97</v>
      </c>
      <c r="H213" s="84">
        <f>G213-[1]cheltuieli!$G$213</f>
        <v>0</v>
      </c>
      <c r="I213" s="56"/>
      <c r="J213" s="56"/>
      <c r="K213" s="56"/>
    </row>
    <row r="214" spans="1:248" ht="16.5" customHeight="1" x14ac:dyDescent="0.3">
      <c r="A214" s="60" t="s">
        <v>433</v>
      </c>
      <c r="B214" s="83" t="s">
        <v>434</v>
      </c>
      <c r="C214" s="109">
        <f>+C215+C216+C217</f>
        <v>0</v>
      </c>
      <c r="D214" s="109">
        <f t="shared" ref="D214:H214" si="71">+D215+D216+D217</f>
        <v>6456000</v>
      </c>
      <c r="E214" s="109">
        <f t="shared" si="71"/>
        <v>6134410</v>
      </c>
      <c r="F214" s="109">
        <f t="shared" si="71"/>
        <v>3724010</v>
      </c>
      <c r="G214" s="109">
        <f t="shared" si="71"/>
        <v>3720149.06</v>
      </c>
      <c r="H214" s="109">
        <f t="shared" si="71"/>
        <v>766139.06</v>
      </c>
      <c r="J214" s="56"/>
      <c r="K214" s="56"/>
    </row>
    <row r="215" spans="1:248" x14ac:dyDescent="0.3">
      <c r="A215" s="60"/>
      <c r="B215" s="80" t="s">
        <v>416</v>
      </c>
      <c r="C215" s="109"/>
      <c r="D215" s="55">
        <v>6456000</v>
      </c>
      <c r="E215" s="55">
        <v>6134410</v>
      </c>
      <c r="F215" s="55">
        <v>3724010</v>
      </c>
      <c r="G215" s="84">
        <v>3720149.06</v>
      </c>
      <c r="H215" s="84">
        <f>G215-[1]cheltuieli!$G$215</f>
        <v>766139.06</v>
      </c>
      <c r="J215" s="56"/>
      <c r="K215" s="56"/>
    </row>
    <row r="216" spans="1:248" ht="30" x14ac:dyDescent="0.3">
      <c r="A216" s="60"/>
      <c r="B216" s="80" t="s">
        <v>426</v>
      </c>
      <c r="C216" s="109"/>
      <c r="D216" s="55"/>
      <c r="E216" s="55"/>
      <c r="F216" s="55"/>
      <c r="G216" s="84"/>
      <c r="H216" s="84"/>
      <c r="J216" s="56"/>
      <c r="K216" s="56"/>
    </row>
    <row r="217" spans="1:248" ht="60" x14ac:dyDescent="0.3">
      <c r="A217" s="60"/>
      <c r="B217" s="80" t="s">
        <v>370</v>
      </c>
      <c r="C217" s="109"/>
      <c r="D217" s="55"/>
      <c r="E217" s="55"/>
      <c r="F217" s="55"/>
      <c r="G217" s="84"/>
      <c r="H217" s="84"/>
      <c r="J217" s="56"/>
      <c r="K217" s="56"/>
    </row>
    <row r="218" spans="1:248" x14ac:dyDescent="0.3">
      <c r="A218" s="60"/>
      <c r="B218" s="62" t="s">
        <v>361</v>
      </c>
      <c r="C218" s="109"/>
      <c r="D218" s="55"/>
      <c r="E218" s="55"/>
      <c r="F218" s="55"/>
      <c r="G218" s="84">
        <v>-20834</v>
      </c>
      <c r="H218" s="84">
        <f>G218-[1]cheltuieli!$G$218</f>
        <v>-238</v>
      </c>
      <c r="J218" s="56"/>
      <c r="K218" s="56"/>
    </row>
    <row r="219" spans="1:248" x14ac:dyDescent="0.3">
      <c r="A219" s="60" t="s">
        <v>435</v>
      </c>
      <c r="B219" s="58" t="s">
        <v>436</v>
      </c>
      <c r="C219" s="109">
        <f t="shared" ref="C219:H219" si="72">C220+C221</f>
        <v>0</v>
      </c>
      <c r="D219" s="109">
        <f t="shared" si="72"/>
        <v>2206000</v>
      </c>
      <c r="E219" s="109">
        <f t="shared" si="72"/>
        <v>2228120</v>
      </c>
      <c r="F219" s="109">
        <f t="shared" si="72"/>
        <v>1605680</v>
      </c>
      <c r="G219" s="109">
        <f t="shared" si="72"/>
        <v>1605680</v>
      </c>
      <c r="H219" s="109">
        <f t="shared" si="72"/>
        <v>238970</v>
      </c>
      <c r="J219" s="56"/>
      <c r="K219" s="56"/>
    </row>
    <row r="220" spans="1:248" x14ac:dyDescent="0.3">
      <c r="A220" s="60"/>
      <c r="B220" s="85" t="s">
        <v>368</v>
      </c>
      <c r="C220" s="109"/>
      <c r="D220" s="55">
        <v>2206000</v>
      </c>
      <c r="E220" s="55">
        <v>2228120</v>
      </c>
      <c r="F220" s="55">
        <v>1605680</v>
      </c>
      <c r="G220" s="133">
        <v>1605680</v>
      </c>
      <c r="H220" s="84">
        <f>G220-[1]cheltuieli!$G$220</f>
        <v>238970</v>
      </c>
      <c r="J220" s="56"/>
      <c r="K220" s="56"/>
    </row>
    <row r="221" spans="1:248" ht="60" x14ac:dyDescent="0.3">
      <c r="A221" s="60"/>
      <c r="B221" s="85" t="s">
        <v>370</v>
      </c>
      <c r="C221" s="109"/>
      <c r="D221" s="55"/>
      <c r="E221" s="55"/>
      <c r="F221" s="55"/>
      <c r="G221" s="133"/>
      <c r="H221" s="133"/>
      <c r="J221" s="56"/>
      <c r="K221" s="56"/>
    </row>
    <row r="222" spans="1:248" x14ac:dyDescent="0.3">
      <c r="A222" s="60"/>
      <c r="B222" s="62" t="s">
        <v>361</v>
      </c>
      <c r="C222" s="109"/>
      <c r="D222" s="55"/>
      <c r="E222" s="55"/>
      <c r="F222" s="55"/>
      <c r="G222" s="133"/>
      <c r="H222" s="133"/>
      <c r="J222" s="56"/>
      <c r="K222" s="56"/>
    </row>
    <row r="223" spans="1:248" x14ac:dyDescent="0.3">
      <c r="A223" s="60" t="s">
        <v>437</v>
      </c>
      <c r="B223" s="58" t="s">
        <v>438</v>
      </c>
      <c r="C223" s="108">
        <f>+C224+C243</f>
        <v>0</v>
      </c>
      <c r="D223" s="108">
        <f t="shared" ref="D223:H223" si="73">+D224+D243</f>
        <v>315604670</v>
      </c>
      <c r="E223" s="108">
        <f t="shared" si="73"/>
        <v>294376500</v>
      </c>
      <c r="F223" s="108">
        <f t="shared" si="73"/>
        <v>286628370</v>
      </c>
      <c r="G223" s="108">
        <f t="shared" si="73"/>
        <v>271578920.40999997</v>
      </c>
      <c r="H223" s="108">
        <f t="shared" si="73"/>
        <v>26304719.540000025</v>
      </c>
      <c r="I223" s="86"/>
      <c r="J223" s="56"/>
      <c r="K223" s="56"/>
    </row>
    <row r="224" spans="1:248" x14ac:dyDescent="0.3">
      <c r="A224" s="60" t="s">
        <v>439</v>
      </c>
      <c r="B224" s="58" t="s">
        <v>440</v>
      </c>
      <c r="C224" s="109">
        <f>C225+C228+C229+C230+C232+C235+C238+C241+C231</f>
        <v>0</v>
      </c>
      <c r="D224" s="109">
        <f t="shared" ref="D224:H224" si="74">D225+D228+D229+D230+D232+D235+D238+D241+D231</f>
        <v>307428510</v>
      </c>
      <c r="E224" s="109">
        <f t="shared" si="74"/>
        <v>286489600</v>
      </c>
      <c r="F224" s="109">
        <f t="shared" si="74"/>
        <v>280818300</v>
      </c>
      <c r="G224" s="109">
        <f t="shared" si="74"/>
        <v>265871080.41</v>
      </c>
      <c r="H224" s="109">
        <f t="shared" si="74"/>
        <v>25536608.750000026</v>
      </c>
      <c r="I224" s="86"/>
      <c r="J224" s="56"/>
      <c r="K224" s="56"/>
    </row>
    <row r="225" spans="1:11" x14ac:dyDescent="0.3">
      <c r="A225" s="60"/>
      <c r="B225" s="61" t="s">
        <v>513</v>
      </c>
      <c r="C225" s="109">
        <f>C226+C227</f>
        <v>0</v>
      </c>
      <c r="D225" s="109">
        <v>287470500</v>
      </c>
      <c r="E225" s="109">
        <v>266495310</v>
      </c>
      <c r="F225" s="109">
        <v>261824360</v>
      </c>
      <c r="G225" s="109">
        <f t="shared" ref="G225:H225" si="75">G226+G227</f>
        <v>248136340</v>
      </c>
      <c r="H225" s="109">
        <f t="shared" si="75"/>
        <v>21076748.700000025</v>
      </c>
      <c r="I225" s="86"/>
      <c r="J225" s="56"/>
      <c r="K225" s="56"/>
    </row>
    <row r="226" spans="1:11" x14ac:dyDescent="0.3">
      <c r="A226" s="60"/>
      <c r="B226" s="115" t="s">
        <v>514</v>
      </c>
      <c r="C226" s="109"/>
      <c r="D226" s="55"/>
      <c r="E226" s="55"/>
      <c r="F226" s="55"/>
      <c r="G226" s="84">
        <f>192907509.11+16777883.76-13304.54</f>
        <v>209672088.33000001</v>
      </c>
      <c r="H226" s="84">
        <f>G226-[1]cheltuieli!$G$226</f>
        <v>16764579.320000023</v>
      </c>
      <c r="I226" s="86"/>
      <c r="J226" s="56"/>
      <c r="K226" s="56"/>
    </row>
    <row r="227" spans="1:11" x14ac:dyDescent="0.3">
      <c r="A227" s="60"/>
      <c r="B227" s="115" t="s">
        <v>515</v>
      </c>
      <c r="C227" s="109"/>
      <c r="D227" s="55"/>
      <c r="E227" s="55"/>
      <c r="F227" s="55"/>
      <c r="G227" s="84">
        <f>34152082.29+4312169.38</f>
        <v>38464251.670000002</v>
      </c>
      <c r="H227" s="84">
        <f>G227-[1]cheltuieli!$G$227</f>
        <v>4312169.3800000027</v>
      </c>
      <c r="I227" s="86"/>
      <c r="J227" s="56"/>
      <c r="K227" s="56"/>
    </row>
    <row r="228" spans="1:11" ht="60" x14ac:dyDescent="0.3">
      <c r="A228" s="60"/>
      <c r="B228" s="61" t="s">
        <v>370</v>
      </c>
      <c r="C228" s="109"/>
      <c r="D228" s="55">
        <v>49930</v>
      </c>
      <c r="E228" s="55">
        <v>49930</v>
      </c>
      <c r="F228" s="55">
        <v>49930</v>
      </c>
      <c r="G228" s="84">
        <v>45810.41</v>
      </c>
      <c r="H228" s="84">
        <f>G228-[1]cheltuieli!$G$228</f>
        <v>1970.0500000000029</v>
      </c>
      <c r="I228" s="86"/>
      <c r="J228" s="56"/>
      <c r="K228" s="56"/>
    </row>
    <row r="229" spans="1:11" ht="30" x14ac:dyDescent="0.3">
      <c r="A229" s="60"/>
      <c r="B229" s="61" t="s">
        <v>444</v>
      </c>
      <c r="C229" s="109"/>
      <c r="D229" s="55">
        <v>0</v>
      </c>
      <c r="E229" s="55"/>
      <c r="F229" s="55"/>
      <c r="G229" s="84"/>
      <c r="H229" s="84"/>
      <c r="I229" s="86"/>
      <c r="J229" s="56"/>
      <c r="K229" s="56"/>
    </row>
    <row r="230" spans="1:11" x14ac:dyDescent="0.3">
      <c r="A230" s="60"/>
      <c r="B230" s="61" t="s">
        <v>445</v>
      </c>
      <c r="C230" s="109"/>
      <c r="D230" s="55">
        <v>10642410</v>
      </c>
      <c r="E230" s="55">
        <v>10906530</v>
      </c>
      <c r="F230" s="55">
        <v>9906180</v>
      </c>
      <c r="G230" s="84">
        <v>8651740</v>
      </c>
      <c r="H230" s="84">
        <f>G230-[1]cheltuieli!$G$230</f>
        <v>1109660</v>
      </c>
      <c r="I230" s="86"/>
      <c r="J230" s="56"/>
      <c r="K230" s="56"/>
    </row>
    <row r="231" spans="1:11" x14ac:dyDescent="0.3">
      <c r="A231" s="60"/>
      <c r="B231" s="61" t="s">
        <v>521</v>
      </c>
      <c r="C231" s="109"/>
      <c r="D231" s="55">
        <v>2523270</v>
      </c>
      <c r="E231" s="55">
        <v>2523270</v>
      </c>
      <c r="F231" s="55">
        <v>2523270</v>
      </c>
      <c r="G231" s="84">
        <v>2523270</v>
      </c>
      <c r="H231" s="84">
        <f>G231-[1]cheltuieli!$G$231</f>
        <v>2523270</v>
      </c>
      <c r="I231" s="86"/>
      <c r="J231" s="56"/>
      <c r="K231" s="56"/>
    </row>
    <row r="232" spans="1:11" ht="45" x14ac:dyDescent="0.3">
      <c r="A232" s="60"/>
      <c r="B232" s="61" t="s">
        <v>441</v>
      </c>
      <c r="C232" s="109">
        <f t="shared" ref="C232:H232" si="76">C233+C234</f>
        <v>0</v>
      </c>
      <c r="D232" s="109">
        <f t="shared" si="76"/>
        <v>0</v>
      </c>
      <c r="E232" s="109">
        <f t="shared" si="76"/>
        <v>0</v>
      </c>
      <c r="F232" s="109">
        <f t="shared" si="76"/>
        <v>0</v>
      </c>
      <c r="G232" s="109">
        <f t="shared" si="76"/>
        <v>0</v>
      </c>
      <c r="H232" s="109">
        <f t="shared" si="76"/>
        <v>0</v>
      </c>
      <c r="I232" s="86"/>
      <c r="J232" s="56"/>
      <c r="K232" s="56"/>
    </row>
    <row r="233" spans="1:11" x14ac:dyDescent="0.3">
      <c r="A233" s="60"/>
      <c r="B233" s="61" t="s">
        <v>372</v>
      </c>
      <c r="C233" s="109"/>
      <c r="D233" s="55"/>
      <c r="E233" s="55"/>
      <c r="F233" s="55"/>
      <c r="G233" s="84"/>
      <c r="H233" s="84"/>
      <c r="I233" s="86"/>
      <c r="J233" s="56"/>
      <c r="K233" s="56"/>
    </row>
    <row r="234" spans="1:11" ht="60" x14ac:dyDescent="0.3">
      <c r="A234" s="60"/>
      <c r="B234" s="61" t="s">
        <v>370</v>
      </c>
      <c r="C234" s="109"/>
      <c r="D234" s="55"/>
      <c r="E234" s="55"/>
      <c r="F234" s="55"/>
      <c r="G234" s="84"/>
      <c r="H234" s="84"/>
      <c r="I234" s="86"/>
      <c r="J234" s="56"/>
      <c r="K234" s="56"/>
    </row>
    <row r="235" spans="1:11" ht="30" x14ac:dyDescent="0.3">
      <c r="B235" s="61" t="s">
        <v>442</v>
      </c>
      <c r="C235" s="109">
        <f>C236+C237</f>
        <v>0</v>
      </c>
      <c r="D235" s="109">
        <f t="shared" ref="D235:H235" si="77">D236+D237</f>
        <v>0</v>
      </c>
      <c r="E235" s="109">
        <f t="shared" si="77"/>
        <v>0</v>
      </c>
      <c r="F235" s="109">
        <f t="shared" si="77"/>
        <v>0</v>
      </c>
      <c r="G235" s="109">
        <f t="shared" si="77"/>
        <v>0</v>
      </c>
      <c r="H235" s="109">
        <f t="shared" si="77"/>
        <v>0</v>
      </c>
      <c r="J235" s="56"/>
      <c r="K235" s="56"/>
    </row>
    <row r="236" spans="1:11" x14ac:dyDescent="0.3">
      <c r="B236" s="61" t="s">
        <v>372</v>
      </c>
      <c r="C236" s="109"/>
      <c r="D236" s="55"/>
      <c r="E236" s="55"/>
      <c r="F236" s="55"/>
      <c r="G236" s="133"/>
      <c r="H236" s="133"/>
      <c r="J236" s="56"/>
      <c r="K236" s="56"/>
    </row>
    <row r="237" spans="1:11" ht="60" x14ac:dyDescent="0.3">
      <c r="B237" s="61" t="s">
        <v>370</v>
      </c>
      <c r="C237" s="109"/>
      <c r="D237" s="55"/>
      <c r="E237" s="55"/>
      <c r="F237" s="55"/>
      <c r="G237" s="133"/>
      <c r="H237" s="133"/>
      <c r="J237" s="56"/>
      <c r="K237" s="56"/>
    </row>
    <row r="238" spans="1:11" x14ac:dyDescent="0.3">
      <c r="B238" s="87" t="s">
        <v>443</v>
      </c>
      <c r="C238" s="109">
        <f t="shared" ref="C238:H238" si="78">C239+C240</f>
        <v>0</v>
      </c>
      <c r="D238" s="109">
        <f t="shared" si="78"/>
        <v>6742400</v>
      </c>
      <c r="E238" s="109">
        <f t="shared" si="78"/>
        <v>6514560</v>
      </c>
      <c r="F238" s="109">
        <f t="shared" si="78"/>
        <v>6514560</v>
      </c>
      <c r="G238" s="109">
        <f t="shared" si="78"/>
        <v>6513920</v>
      </c>
      <c r="H238" s="109">
        <f t="shared" si="78"/>
        <v>824960</v>
      </c>
      <c r="J238" s="56"/>
      <c r="K238" s="56"/>
    </row>
    <row r="239" spans="1:11" x14ac:dyDescent="0.3">
      <c r="B239" s="87" t="s">
        <v>372</v>
      </c>
      <c r="C239" s="109"/>
      <c r="D239" s="55">
        <v>6742400</v>
      </c>
      <c r="E239" s="55">
        <v>6514560</v>
      </c>
      <c r="F239" s="55">
        <v>6514560</v>
      </c>
      <c r="G239" s="84">
        <v>6513920</v>
      </c>
      <c r="H239" s="84">
        <f>G239-[1]cheltuieli!$G$238</f>
        <v>824960</v>
      </c>
      <c r="J239" s="56"/>
      <c r="K239" s="56"/>
    </row>
    <row r="240" spans="1:11" ht="60" x14ac:dyDescent="0.3">
      <c r="B240" s="87" t="s">
        <v>370</v>
      </c>
      <c r="C240" s="109"/>
      <c r="D240" s="55"/>
      <c r="E240" s="55"/>
      <c r="F240" s="55"/>
      <c r="G240" s="84"/>
      <c r="H240" s="84"/>
      <c r="J240" s="56"/>
      <c r="K240" s="56"/>
    </row>
    <row r="241" spans="1:11" x14ac:dyDescent="0.3">
      <c r="B241" s="87" t="s">
        <v>510</v>
      </c>
      <c r="C241" s="109"/>
      <c r="D241" s="55"/>
      <c r="E241" s="55"/>
      <c r="F241" s="55"/>
      <c r="G241" s="84"/>
      <c r="H241" s="84"/>
      <c r="J241" s="56"/>
      <c r="K241" s="56"/>
    </row>
    <row r="242" spans="1:11" x14ac:dyDescent="0.3">
      <c r="B242" s="62" t="s">
        <v>361</v>
      </c>
      <c r="C242" s="109"/>
      <c r="D242" s="55"/>
      <c r="E242" s="55"/>
      <c r="F242" s="55"/>
      <c r="G242" s="84">
        <v>-330105.46999999997</v>
      </c>
      <c r="H242" s="84">
        <f>G242-[1]cheltuieli!$G$241</f>
        <v>-2746.789999999979</v>
      </c>
      <c r="J242" s="56"/>
      <c r="K242" s="56"/>
    </row>
    <row r="243" spans="1:11" x14ac:dyDescent="0.3">
      <c r="A243" s="39" t="s">
        <v>446</v>
      </c>
      <c r="B243" s="58" t="s">
        <v>447</v>
      </c>
      <c r="C243" s="109">
        <f>C244+C245+C246+C247+C248</f>
        <v>0</v>
      </c>
      <c r="D243" s="109">
        <f t="shared" ref="D243:H243" si="79">D244+D245+D246+D247+D248</f>
        <v>8176160</v>
      </c>
      <c r="E243" s="109">
        <f t="shared" si="79"/>
        <v>7886900</v>
      </c>
      <c r="F243" s="109">
        <f t="shared" si="79"/>
        <v>5810070</v>
      </c>
      <c r="G243" s="109">
        <f t="shared" si="79"/>
        <v>5707840</v>
      </c>
      <c r="H243" s="109">
        <f t="shared" si="79"/>
        <v>768110.79</v>
      </c>
      <c r="J243" s="56"/>
      <c r="K243" s="56"/>
    </row>
    <row r="244" spans="1:11" x14ac:dyDescent="0.3">
      <c r="B244" s="61" t="s">
        <v>368</v>
      </c>
      <c r="C244" s="109"/>
      <c r="D244" s="55">
        <v>7788000</v>
      </c>
      <c r="E244" s="55">
        <v>7507580</v>
      </c>
      <c r="F244" s="55">
        <v>5487750</v>
      </c>
      <c r="G244" s="84">
        <v>5487750</v>
      </c>
      <c r="H244" s="84">
        <f>G244-[1]cheltuieli!$G$243</f>
        <v>707894.79</v>
      </c>
      <c r="J244" s="56"/>
      <c r="K244" s="56"/>
    </row>
    <row r="245" spans="1:11" x14ac:dyDescent="0.3">
      <c r="B245" s="88" t="s">
        <v>448</v>
      </c>
      <c r="C245" s="109"/>
      <c r="D245" s="55"/>
      <c r="E245" s="55"/>
      <c r="F245" s="55"/>
      <c r="G245" s="84"/>
      <c r="H245" s="84"/>
      <c r="J245" s="56"/>
      <c r="K245" s="56"/>
    </row>
    <row r="246" spans="1:11" ht="60" x14ac:dyDescent="0.3">
      <c r="B246" s="88" t="s">
        <v>370</v>
      </c>
      <c r="C246" s="109"/>
      <c r="D246" s="55"/>
      <c r="E246" s="55"/>
      <c r="F246" s="55"/>
      <c r="G246" s="84"/>
      <c r="H246" s="84"/>
      <c r="J246" s="56"/>
      <c r="K246" s="56"/>
    </row>
    <row r="247" spans="1:11" x14ac:dyDescent="0.3">
      <c r="B247" s="88" t="s">
        <v>445</v>
      </c>
      <c r="C247" s="109"/>
      <c r="D247" s="55">
        <v>353160</v>
      </c>
      <c r="E247" s="55">
        <v>344320</v>
      </c>
      <c r="F247" s="55">
        <v>287320</v>
      </c>
      <c r="G247" s="84">
        <v>185240</v>
      </c>
      <c r="H247" s="84">
        <f>G247-[1]cheltuieli!$G$246</f>
        <v>25366</v>
      </c>
      <c r="J247" s="56"/>
      <c r="K247" s="56"/>
    </row>
    <row r="248" spans="1:11" x14ac:dyDescent="0.3">
      <c r="B248" s="88" t="s">
        <v>521</v>
      </c>
      <c r="C248" s="109"/>
      <c r="D248" s="55">
        <v>35000</v>
      </c>
      <c r="E248" s="55">
        <v>35000</v>
      </c>
      <c r="F248" s="55">
        <v>35000</v>
      </c>
      <c r="G248" s="84">
        <v>34850</v>
      </c>
      <c r="H248" s="84">
        <v>34850</v>
      </c>
      <c r="J248" s="56"/>
      <c r="K248" s="56"/>
    </row>
    <row r="249" spans="1:11" x14ac:dyDescent="0.3">
      <c r="B249" s="62" t="s">
        <v>361</v>
      </c>
      <c r="C249" s="109"/>
      <c r="D249" s="55"/>
      <c r="E249" s="55"/>
      <c r="F249" s="55"/>
      <c r="G249" s="84">
        <v>-123068.12</v>
      </c>
      <c r="H249" s="84">
        <f>G249-[1]cheltuieli!$G$247</f>
        <v>0</v>
      </c>
      <c r="J249" s="56"/>
      <c r="K249" s="56"/>
    </row>
    <row r="250" spans="1:11" x14ac:dyDescent="0.3">
      <c r="A250" s="39" t="s">
        <v>449</v>
      </c>
      <c r="B250" s="62" t="s">
        <v>450</v>
      </c>
      <c r="C250" s="109"/>
      <c r="D250" s="55">
        <v>1120000</v>
      </c>
      <c r="E250" s="55">
        <v>970730</v>
      </c>
      <c r="F250" s="55">
        <v>647730</v>
      </c>
      <c r="G250" s="84">
        <v>647730</v>
      </c>
      <c r="H250" s="84">
        <f>G250-[1]cheltuieli!$G$248</f>
        <v>173464.94</v>
      </c>
      <c r="J250" s="56"/>
      <c r="K250" s="56"/>
    </row>
    <row r="251" spans="1:11" x14ac:dyDescent="0.3">
      <c r="B251" s="62" t="s">
        <v>361</v>
      </c>
      <c r="C251" s="109"/>
      <c r="D251" s="55"/>
      <c r="E251" s="55"/>
      <c r="F251" s="55"/>
      <c r="G251" s="84">
        <v>-2082.5</v>
      </c>
      <c r="H251" s="84">
        <f>G251-[1]cheltuieli!$G$249</f>
        <v>-2082.5</v>
      </c>
      <c r="J251" s="56"/>
      <c r="K251" s="56"/>
    </row>
    <row r="252" spans="1:11" x14ac:dyDescent="0.3">
      <c r="A252" s="39" t="s">
        <v>451</v>
      </c>
      <c r="B252" s="62" t="s">
        <v>452</v>
      </c>
      <c r="C252" s="109"/>
      <c r="D252" s="55">
        <v>13707860</v>
      </c>
      <c r="E252" s="55">
        <v>13707860</v>
      </c>
      <c r="F252" s="55">
        <v>13707860</v>
      </c>
      <c r="G252" s="84">
        <v>9016796.0099999998</v>
      </c>
      <c r="H252" s="84">
        <f>G252-[1]cheltuieli!$G$250</f>
        <v>0</v>
      </c>
      <c r="J252" s="56"/>
      <c r="K252" s="56"/>
    </row>
    <row r="253" spans="1:11" x14ac:dyDescent="0.3">
      <c r="B253" s="62" t="s">
        <v>361</v>
      </c>
      <c r="C253" s="109"/>
      <c r="D253" s="55"/>
      <c r="E253" s="55"/>
      <c r="F253" s="55"/>
      <c r="G253" s="84">
        <v>-261661.44</v>
      </c>
      <c r="H253" s="84">
        <f>G253-[1]cheltuieli!$G$251</f>
        <v>-11367.760000000009</v>
      </c>
      <c r="J253" s="56"/>
      <c r="K253" s="56"/>
    </row>
    <row r="254" spans="1:11" x14ac:dyDescent="0.3">
      <c r="B254" s="58" t="s">
        <v>453</v>
      </c>
      <c r="C254" s="109">
        <f>C87+C105+C141+C171+C175+C179+C191+C196+C201+C213+C218+C222+C242+C249+C251+C253</f>
        <v>0</v>
      </c>
      <c r="D254" s="109">
        <f t="shared" ref="D254:H254" si="80">D87+D105+D141+D171+D175+D179+D191+D196+D201+D213+D218+D222+D242+D249+D251+D253</f>
        <v>0</v>
      </c>
      <c r="E254" s="109">
        <f t="shared" si="80"/>
        <v>0</v>
      </c>
      <c r="F254" s="109">
        <f t="shared" si="80"/>
        <v>0</v>
      </c>
      <c r="G254" s="109">
        <f t="shared" si="80"/>
        <v>-1121329.07</v>
      </c>
      <c r="H254" s="109">
        <f t="shared" si="80"/>
        <v>-51750.33</v>
      </c>
      <c r="J254" s="56"/>
      <c r="K254" s="56"/>
    </row>
    <row r="255" spans="1:11" ht="30" x14ac:dyDescent="0.3">
      <c r="A255" s="39" t="s">
        <v>224</v>
      </c>
      <c r="B255" s="58" t="s">
        <v>225</v>
      </c>
      <c r="C255" s="109">
        <f t="shared" ref="C255:H256" si="81">C256</f>
        <v>0</v>
      </c>
      <c r="D255" s="109">
        <f t="shared" si="81"/>
        <v>211966040</v>
      </c>
      <c r="E255" s="109">
        <f t="shared" si="81"/>
        <v>211966040</v>
      </c>
      <c r="F255" s="109">
        <f t="shared" si="81"/>
        <v>197729970</v>
      </c>
      <c r="G255" s="109">
        <f t="shared" si="81"/>
        <v>197448730</v>
      </c>
      <c r="H255" s="109">
        <f t="shared" si="81"/>
        <v>22037715</v>
      </c>
      <c r="J255" s="56"/>
      <c r="K255" s="56"/>
    </row>
    <row r="256" spans="1:11" x14ac:dyDescent="0.3">
      <c r="A256" s="39" t="s">
        <v>454</v>
      </c>
      <c r="B256" s="58" t="s">
        <v>455</v>
      </c>
      <c r="C256" s="109">
        <f>C257</f>
        <v>0</v>
      </c>
      <c r="D256" s="109">
        <f t="shared" si="81"/>
        <v>211966040</v>
      </c>
      <c r="E256" s="109">
        <f t="shared" si="81"/>
        <v>211966040</v>
      </c>
      <c r="F256" s="109">
        <f t="shared" si="81"/>
        <v>197729970</v>
      </c>
      <c r="G256" s="109">
        <f t="shared" si="81"/>
        <v>197448730</v>
      </c>
      <c r="H256" s="109">
        <f t="shared" si="81"/>
        <v>22037715</v>
      </c>
      <c r="J256" s="56"/>
      <c r="K256" s="56"/>
    </row>
    <row r="257" spans="1:11" ht="30" x14ac:dyDescent="0.3">
      <c r="A257" s="39" t="s">
        <v>456</v>
      </c>
      <c r="B257" s="58" t="s">
        <v>457</v>
      </c>
      <c r="C257" s="109">
        <f>C258+C259+C260+C261</f>
        <v>0</v>
      </c>
      <c r="D257" s="109">
        <f>D258+D259+D260+D261+D265</f>
        <v>211966040</v>
      </c>
      <c r="E257" s="109">
        <f t="shared" ref="E257:H257" si="82">E258+E259+E260+E261+E265</f>
        <v>211966040</v>
      </c>
      <c r="F257" s="109">
        <f t="shared" si="82"/>
        <v>197729970</v>
      </c>
      <c r="G257" s="109">
        <f t="shared" si="82"/>
        <v>197448730</v>
      </c>
      <c r="H257" s="109">
        <f t="shared" si="82"/>
        <v>22037715</v>
      </c>
      <c r="J257" s="56"/>
      <c r="K257" s="56"/>
    </row>
    <row r="258" spans="1:11" ht="30" x14ac:dyDescent="0.3">
      <c r="B258" s="62" t="s">
        <v>458</v>
      </c>
      <c r="C258" s="109"/>
      <c r="D258" s="55">
        <v>183079000</v>
      </c>
      <c r="E258" s="55">
        <v>183079000</v>
      </c>
      <c r="F258" s="55">
        <v>173052570</v>
      </c>
      <c r="G258" s="109">
        <v>172952261</v>
      </c>
      <c r="H258" s="84">
        <f>G258-[1]cheltuieli!$G$256</f>
        <v>19237271</v>
      </c>
      <c r="J258" s="56"/>
      <c r="K258" s="56"/>
    </row>
    <row r="259" spans="1:11" ht="30" x14ac:dyDescent="0.3">
      <c r="B259" s="62" t="s">
        <v>459</v>
      </c>
      <c r="C259" s="109"/>
      <c r="D259" s="55">
        <v>1500000</v>
      </c>
      <c r="E259" s="55">
        <v>1500000</v>
      </c>
      <c r="F259" s="55">
        <v>1434850</v>
      </c>
      <c r="G259" s="109">
        <v>1430079</v>
      </c>
      <c r="H259" s="84">
        <f>G259-[1]cheltuieli!$G$257</f>
        <v>162425</v>
      </c>
      <c r="J259" s="56"/>
      <c r="K259" s="56"/>
    </row>
    <row r="260" spans="1:11" ht="30" x14ac:dyDescent="0.3">
      <c r="B260" s="62" t="s">
        <v>460</v>
      </c>
      <c r="C260" s="109"/>
      <c r="D260" s="55">
        <v>730000</v>
      </c>
      <c r="E260" s="55">
        <v>730000</v>
      </c>
      <c r="F260" s="55">
        <v>652710</v>
      </c>
      <c r="G260" s="109">
        <v>628650</v>
      </c>
      <c r="H260" s="84">
        <f>G260-[1]cheltuieli!$G$258</f>
        <v>70059</v>
      </c>
      <c r="J260" s="56"/>
      <c r="K260" s="56"/>
    </row>
    <row r="261" spans="1:11" ht="30" x14ac:dyDescent="0.3">
      <c r="B261" s="62" t="s">
        <v>461</v>
      </c>
      <c r="C261" s="109">
        <f t="shared" ref="C261:H261" si="83">C262+C263+C264</f>
        <v>0</v>
      </c>
      <c r="D261" s="109">
        <f t="shared" si="83"/>
        <v>22190000</v>
      </c>
      <c r="E261" s="109">
        <f t="shared" si="83"/>
        <v>22190000</v>
      </c>
      <c r="F261" s="109">
        <f t="shared" si="83"/>
        <v>18122800</v>
      </c>
      <c r="G261" s="109">
        <f t="shared" si="83"/>
        <v>17981434</v>
      </c>
      <c r="H261" s="109">
        <f t="shared" si="83"/>
        <v>2013283</v>
      </c>
      <c r="J261" s="56"/>
      <c r="K261" s="56"/>
    </row>
    <row r="262" spans="1:11" ht="75" x14ac:dyDescent="0.3">
      <c r="B262" s="62" t="s">
        <v>462</v>
      </c>
      <c r="C262" s="109"/>
      <c r="D262" s="55">
        <v>7480000</v>
      </c>
      <c r="E262" s="55">
        <v>7480000</v>
      </c>
      <c r="F262" s="55">
        <v>6543650</v>
      </c>
      <c r="G262" s="109">
        <v>6494880</v>
      </c>
      <c r="H262" s="84">
        <f>G262-[1]cheltuieli!$G$260</f>
        <v>728242</v>
      </c>
      <c r="J262" s="56"/>
      <c r="K262" s="56"/>
    </row>
    <row r="263" spans="1:11" ht="75" x14ac:dyDescent="0.3">
      <c r="B263" s="62" t="s">
        <v>463</v>
      </c>
      <c r="C263" s="109"/>
      <c r="D263" s="55">
        <v>7730000</v>
      </c>
      <c r="E263" s="55">
        <v>7730000</v>
      </c>
      <c r="F263" s="55">
        <v>6528300</v>
      </c>
      <c r="G263" s="109">
        <v>6481927</v>
      </c>
      <c r="H263" s="84">
        <f>G263-[1]cheltuieli!$G$261</f>
        <v>727401</v>
      </c>
      <c r="J263" s="56"/>
      <c r="K263" s="56"/>
    </row>
    <row r="264" spans="1:11" ht="60" x14ac:dyDescent="0.3">
      <c r="B264" s="62" t="s">
        <v>464</v>
      </c>
      <c r="C264" s="109"/>
      <c r="D264" s="55">
        <v>6980000</v>
      </c>
      <c r="E264" s="55">
        <v>6980000</v>
      </c>
      <c r="F264" s="55">
        <v>5050850</v>
      </c>
      <c r="G264" s="109">
        <v>5004627</v>
      </c>
      <c r="H264" s="84">
        <f>G264-[1]cheltuieli!$G$262</f>
        <v>557640</v>
      </c>
      <c r="J264" s="56"/>
      <c r="K264" s="56"/>
    </row>
    <row r="265" spans="1:11" ht="120" x14ac:dyDescent="0.3">
      <c r="B265" s="62" t="s">
        <v>517</v>
      </c>
      <c r="C265" s="109"/>
      <c r="D265" s="55">
        <v>4467040</v>
      </c>
      <c r="E265" s="55">
        <v>4467040</v>
      </c>
      <c r="F265" s="55">
        <v>4467040</v>
      </c>
      <c r="G265" s="109">
        <v>4456306</v>
      </c>
      <c r="H265" s="84">
        <f>G265-[1]cheltuieli!$G$263</f>
        <v>554677</v>
      </c>
      <c r="J265" s="56"/>
      <c r="K265" s="56"/>
    </row>
    <row r="266" spans="1:11" x14ac:dyDescent="0.3">
      <c r="A266" s="39" t="s">
        <v>465</v>
      </c>
      <c r="B266" s="89" t="s">
        <v>466</v>
      </c>
      <c r="C266" s="112">
        <f>+C267</f>
        <v>0</v>
      </c>
      <c r="D266" s="112">
        <f t="shared" ref="D266:H268" si="84">+D267</f>
        <v>51918070</v>
      </c>
      <c r="E266" s="112">
        <f t="shared" si="84"/>
        <v>51918070</v>
      </c>
      <c r="F266" s="112">
        <f t="shared" si="84"/>
        <v>51918070</v>
      </c>
      <c r="G266" s="112">
        <f t="shared" si="84"/>
        <v>51896468</v>
      </c>
      <c r="H266" s="112">
        <f t="shared" si="84"/>
        <v>7898508</v>
      </c>
      <c r="I266" s="86"/>
      <c r="J266" s="56"/>
      <c r="K266" s="56"/>
    </row>
    <row r="267" spans="1:11" x14ac:dyDescent="0.3">
      <c r="A267" s="39" t="s">
        <v>467</v>
      </c>
      <c r="B267" s="89" t="s">
        <v>217</v>
      </c>
      <c r="C267" s="112">
        <f>+C268</f>
        <v>0</v>
      </c>
      <c r="D267" s="112">
        <f t="shared" si="84"/>
        <v>51918070</v>
      </c>
      <c r="E267" s="112">
        <f t="shared" si="84"/>
        <v>51918070</v>
      </c>
      <c r="F267" s="112">
        <f t="shared" si="84"/>
        <v>51918070</v>
      </c>
      <c r="G267" s="112">
        <f t="shared" si="84"/>
        <v>51896468</v>
      </c>
      <c r="H267" s="112">
        <f t="shared" si="84"/>
        <v>7898508</v>
      </c>
      <c r="I267" s="86"/>
      <c r="J267" s="56"/>
      <c r="K267" s="56"/>
    </row>
    <row r="268" spans="1:11" x14ac:dyDescent="0.3">
      <c r="A268" s="39" t="s">
        <v>468</v>
      </c>
      <c r="B268" s="58" t="s">
        <v>469</v>
      </c>
      <c r="C268" s="112">
        <f>+C269</f>
        <v>0</v>
      </c>
      <c r="D268" s="112">
        <f t="shared" si="84"/>
        <v>51918070</v>
      </c>
      <c r="E268" s="112">
        <f t="shared" si="84"/>
        <v>51918070</v>
      </c>
      <c r="F268" s="112">
        <f t="shared" si="84"/>
        <v>51918070</v>
      </c>
      <c r="G268" s="112">
        <f t="shared" si="84"/>
        <v>51896468</v>
      </c>
      <c r="H268" s="112">
        <f t="shared" si="84"/>
        <v>7898508</v>
      </c>
      <c r="I268" s="86"/>
      <c r="J268" s="56"/>
      <c r="K268" s="56"/>
    </row>
    <row r="269" spans="1:11" x14ac:dyDescent="0.3">
      <c r="A269" s="39" t="s">
        <v>470</v>
      </c>
      <c r="B269" s="89" t="s">
        <v>471</v>
      </c>
      <c r="C269" s="108">
        <f t="shared" ref="C269:H269" si="85">C270</f>
        <v>0</v>
      </c>
      <c r="D269" s="108">
        <f t="shared" si="85"/>
        <v>51918070</v>
      </c>
      <c r="E269" s="108">
        <f t="shared" si="85"/>
        <v>51918070</v>
      </c>
      <c r="F269" s="108">
        <f t="shared" si="85"/>
        <v>51918070</v>
      </c>
      <c r="G269" s="108">
        <f t="shared" si="85"/>
        <v>51896468</v>
      </c>
      <c r="H269" s="108">
        <f t="shared" si="85"/>
        <v>7898508</v>
      </c>
      <c r="I269" s="86"/>
      <c r="J269" s="56"/>
      <c r="K269" s="56"/>
    </row>
    <row r="270" spans="1:11" x14ac:dyDescent="0.3">
      <c r="A270" s="39" t="s">
        <v>472</v>
      </c>
      <c r="B270" s="89" t="s">
        <v>473</v>
      </c>
      <c r="C270" s="108">
        <f t="shared" ref="C270:H270" si="86">C272+C274+C276</f>
        <v>0</v>
      </c>
      <c r="D270" s="108">
        <f t="shared" si="86"/>
        <v>51918070</v>
      </c>
      <c r="E270" s="108">
        <f t="shared" si="86"/>
        <v>51918070</v>
      </c>
      <c r="F270" s="108">
        <f t="shared" si="86"/>
        <v>51918070</v>
      </c>
      <c r="G270" s="108">
        <f t="shared" si="86"/>
        <v>51896468</v>
      </c>
      <c r="H270" s="108">
        <f t="shared" si="86"/>
        <v>7898508</v>
      </c>
      <c r="I270" s="86"/>
      <c r="J270" s="56"/>
      <c r="K270" s="56"/>
    </row>
    <row r="271" spans="1:11" x14ac:dyDescent="0.3">
      <c r="A271" s="39" t="s">
        <v>474</v>
      </c>
      <c r="B271" s="89" t="s">
        <v>475</v>
      </c>
      <c r="C271" s="108">
        <f t="shared" ref="C271:H271" si="87">C272</f>
        <v>0</v>
      </c>
      <c r="D271" s="108">
        <f t="shared" si="87"/>
        <v>33963960</v>
      </c>
      <c r="E271" s="108">
        <f t="shared" si="87"/>
        <v>33963960</v>
      </c>
      <c r="F271" s="108">
        <f t="shared" si="87"/>
        <v>33963960</v>
      </c>
      <c r="G271" s="108">
        <f t="shared" si="87"/>
        <v>33963957</v>
      </c>
      <c r="H271" s="108">
        <f t="shared" si="87"/>
        <v>5381567</v>
      </c>
      <c r="J271" s="56"/>
      <c r="K271" s="56"/>
    </row>
    <row r="272" spans="1:11" x14ac:dyDescent="0.3">
      <c r="A272" s="39" t="s">
        <v>476</v>
      </c>
      <c r="B272" s="90" t="s">
        <v>518</v>
      </c>
      <c r="C272" s="109"/>
      <c r="D272" s="55">
        <v>33963960</v>
      </c>
      <c r="E272" s="55">
        <v>33963960</v>
      </c>
      <c r="F272" s="55">
        <v>33963960</v>
      </c>
      <c r="G272" s="84">
        <v>33963957</v>
      </c>
      <c r="H272" s="84">
        <f>G272-[1]cheltuieli!$G$270</f>
        <v>5381567</v>
      </c>
      <c r="J272" s="56"/>
      <c r="K272" s="56"/>
    </row>
    <row r="273" spans="1:11" s="121" customFormat="1" x14ac:dyDescent="0.3">
      <c r="A273" s="124"/>
      <c r="B273" s="125" t="s">
        <v>519</v>
      </c>
      <c r="C273" s="119"/>
      <c r="D273" s="123"/>
      <c r="E273" s="123"/>
      <c r="F273" s="123"/>
      <c r="G273" s="134">
        <f>314035+35444</f>
        <v>349479</v>
      </c>
      <c r="H273" s="134">
        <f>G273-[1]cheltuieli!$G$271</f>
        <v>35444</v>
      </c>
      <c r="J273" s="120"/>
      <c r="K273" s="120"/>
    </row>
    <row r="274" spans="1:11" x14ac:dyDescent="0.3">
      <c r="A274" s="39" t="s">
        <v>477</v>
      </c>
      <c r="B274" s="90" t="s">
        <v>520</v>
      </c>
      <c r="C274" s="109"/>
      <c r="D274" s="55">
        <v>17954110</v>
      </c>
      <c r="E274" s="55">
        <v>17954110</v>
      </c>
      <c r="F274" s="55">
        <v>17954110</v>
      </c>
      <c r="G274" s="84">
        <v>17954067</v>
      </c>
      <c r="H274" s="84">
        <f>G274-[1]cheltuieli!$G$272</f>
        <v>2516941</v>
      </c>
      <c r="J274" s="56"/>
      <c r="K274" s="56"/>
    </row>
    <row r="275" spans="1:11" s="121" customFormat="1" x14ac:dyDescent="0.3">
      <c r="A275" s="124"/>
      <c r="B275" s="125" t="s">
        <v>519</v>
      </c>
      <c r="C275" s="119"/>
      <c r="D275" s="123"/>
      <c r="E275" s="123"/>
      <c r="F275" s="123"/>
      <c r="G275" s="134">
        <f>1270132+259264</f>
        <v>1529396</v>
      </c>
      <c r="H275" s="134">
        <f>G275-[1]cheltuieli!$G$273</f>
        <v>259264</v>
      </c>
      <c r="J275" s="120"/>
      <c r="K275" s="120"/>
    </row>
    <row r="276" spans="1:11" x14ac:dyDescent="0.3">
      <c r="B276" s="66" t="s">
        <v>478</v>
      </c>
      <c r="C276" s="109"/>
      <c r="D276" s="55"/>
      <c r="E276" s="55"/>
      <c r="F276" s="55"/>
      <c r="G276" s="84">
        <v>-21556</v>
      </c>
      <c r="H276" s="84">
        <f>G276-[1]cheltuieli!$G$274</f>
        <v>0</v>
      </c>
      <c r="J276" s="56"/>
      <c r="K276" s="56"/>
    </row>
    <row r="277" spans="1:11" ht="30" x14ac:dyDescent="0.3">
      <c r="A277" s="39" t="s">
        <v>228</v>
      </c>
      <c r="B277" s="91" t="s">
        <v>229</v>
      </c>
      <c r="C277" s="114">
        <f>C282+C278</f>
        <v>0</v>
      </c>
      <c r="D277" s="114">
        <f t="shared" ref="D277:H277" si="88">D282+D278</f>
        <v>0</v>
      </c>
      <c r="E277" s="114">
        <f t="shared" si="88"/>
        <v>0</v>
      </c>
      <c r="F277" s="114">
        <f t="shared" si="88"/>
        <v>0</v>
      </c>
      <c r="G277" s="114">
        <f t="shared" si="88"/>
        <v>0</v>
      </c>
      <c r="H277" s="114">
        <f t="shared" si="88"/>
        <v>0</v>
      </c>
    </row>
    <row r="278" spans="1:11" x14ac:dyDescent="0.3">
      <c r="A278" s="39" t="s">
        <v>479</v>
      </c>
      <c r="B278" s="91" t="s">
        <v>480</v>
      </c>
      <c r="C278" s="114">
        <f>C279+C280+C281</f>
        <v>0</v>
      </c>
      <c r="D278" s="114">
        <f t="shared" ref="D278:H278" si="89">D279+D280+D281</f>
        <v>0</v>
      </c>
      <c r="E278" s="114">
        <f t="shared" si="89"/>
        <v>0</v>
      </c>
      <c r="F278" s="114">
        <f t="shared" si="89"/>
        <v>0</v>
      </c>
      <c r="G278" s="114">
        <f t="shared" si="89"/>
        <v>0</v>
      </c>
      <c r="H278" s="114">
        <f t="shared" si="89"/>
        <v>0</v>
      </c>
    </row>
    <row r="279" spans="1:11" x14ac:dyDescent="0.3">
      <c r="A279" s="39" t="s">
        <v>481</v>
      </c>
      <c r="B279" s="91" t="s">
        <v>482</v>
      </c>
      <c r="C279" s="114"/>
      <c r="D279" s="55"/>
      <c r="E279" s="55"/>
      <c r="F279" s="55"/>
      <c r="G279" s="114"/>
      <c r="H279" s="114"/>
    </row>
    <row r="280" spans="1:11" x14ac:dyDescent="0.3">
      <c r="A280" s="39" t="s">
        <v>483</v>
      </c>
      <c r="B280" s="91" t="s">
        <v>484</v>
      </c>
      <c r="C280" s="114"/>
      <c r="D280" s="55"/>
      <c r="E280" s="55"/>
      <c r="F280" s="55"/>
      <c r="G280" s="114"/>
      <c r="H280" s="114"/>
    </row>
    <row r="281" spans="1:11" x14ac:dyDescent="0.3">
      <c r="A281" s="39" t="s">
        <v>485</v>
      </c>
      <c r="B281" s="91" t="s">
        <v>486</v>
      </c>
      <c r="C281" s="114"/>
      <c r="D281" s="55"/>
      <c r="E281" s="55"/>
      <c r="F281" s="55"/>
      <c r="G281" s="114"/>
      <c r="H281" s="114"/>
    </row>
    <row r="282" spans="1:11" x14ac:dyDescent="0.3">
      <c r="A282" s="39" t="s">
        <v>487</v>
      </c>
      <c r="B282" s="91" t="s">
        <v>516</v>
      </c>
      <c r="C282" s="114">
        <f>C283+C284+C285</f>
        <v>0</v>
      </c>
      <c r="D282" s="114">
        <f t="shared" ref="D282:H282" si="90">D283+D284+D285</f>
        <v>0</v>
      </c>
      <c r="E282" s="114">
        <f t="shared" si="90"/>
        <v>0</v>
      </c>
      <c r="F282" s="114">
        <f t="shared" si="90"/>
        <v>0</v>
      </c>
      <c r="G282" s="114">
        <f t="shared" si="90"/>
        <v>0</v>
      </c>
      <c r="H282" s="114">
        <f t="shared" si="90"/>
        <v>0</v>
      </c>
    </row>
    <row r="283" spans="1:11" x14ac:dyDescent="0.3">
      <c r="A283" s="39" t="s">
        <v>488</v>
      </c>
      <c r="B283" s="92" t="s">
        <v>489</v>
      </c>
      <c r="C283" s="84"/>
      <c r="D283" s="55"/>
      <c r="E283" s="55"/>
      <c r="F283" s="55"/>
      <c r="G283" s="84"/>
      <c r="H283" s="84"/>
    </row>
    <row r="284" spans="1:11" x14ac:dyDescent="0.3">
      <c r="A284" s="39" t="s">
        <v>490</v>
      </c>
      <c r="B284" s="92" t="s">
        <v>491</v>
      </c>
      <c r="C284" s="84"/>
      <c r="D284" s="55"/>
      <c r="E284" s="55"/>
      <c r="F284" s="55"/>
      <c r="G284" s="84"/>
      <c r="H284" s="84"/>
    </row>
    <row r="285" spans="1:11" x14ac:dyDescent="0.3">
      <c r="A285" s="39" t="s">
        <v>492</v>
      </c>
      <c r="B285" s="92" t="s">
        <v>486</v>
      </c>
      <c r="C285" s="84"/>
      <c r="D285" s="55"/>
      <c r="E285" s="55"/>
      <c r="F285" s="55"/>
      <c r="G285" s="84"/>
      <c r="H285" s="84"/>
    </row>
    <row r="286" spans="1:11" x14ac:dyDescent="0.3">
      <c r="A286" s="39" t="s">
        <v>493</v>
      </c>
      <c r="B286" s="91" t="s">
        <v>494</v>
      </c>
      <c r="C286" s="114">
        <f>C287</f>
        <v>0</v>
      </c>
      <c r="D286" s="114">
        <f t="shared" ref="D286:H287" si="91">D287</f>
        <v>0</v>
      </c>
      <c r="E286" s="114">
        <f t="shared" si="91"/>
        <v>0</v>
      </c>
      <c r="F286" s="114">
        <f t="shared" si="91"/>
        <v>0</v>
      </c>
      <c r="G286" s="114">
        <f t="shared" si="91"/>
        <v>0</v>
      </c>
      <c r="H286" s="114">
        <f t="shared" si="91"/>
        <v>0</v>
      </c>
    </row>
    <row r="287" spans="1:11" x14ac:dyDescent="0.3">
      <c r="A287" s="39" t="s">
        <v>495</v>
      </c>
      <c r="B287" s="91" t="s">
        <v>217</v>
      </c>
      <c r="C287" s="114">
        <f>C288</f>
        <v>0</v>
      </c>
      <c r="D287" s="114">
        <f t="shared" si="91"/>
        <v>0</v>
      </c>
      <c r="E287" s="114">
        <f t="shared" si="91"/>
        <v>0</v>
      </c>
      <c r="F287" s="114">
        <f t="shared" si="91"/>
        <v>0</v>
      </c>
      <c r="G287" s="114">
        <f t="shared" si="91"/>
        <v>0</v>
      </c>
      <c r="H287" s="114">
        <f t="shared" si="91"/>
        <v>0</v>
      </c>
    </row>
    <row r="288" spans="1:11" ht="30" x14ac:dyDescent="0.3">
      <c r="A288" s="39" t="s">
        <v>496</v>
      </c>
      <c r="B288" s="91" t="s">
        <v>229</v>
      </c>
      <c r="C288" s="114">
        <f>C291</f>
        <v>0</v>
      </c>
      <c r="D288" s="114">
        <f t="shared" ref="D288:H288" si="92">D291</f>
        <v>0</v>
      </c>
      <c r="E288" s="114">
        <f t="shared" si="92"/>
        <v>0</v>
      </c>
      <c r="F288" s="114">
        <f t="shared" si="92"/>
        <v>0</v>
      </c>
      <c r="G288" s="114">
        <f t="shared" si="92"/>
        <v>0</v>
      </c>
      <c r="H288" s="114">
        <f t="shared" si="92"/>
        <v>0</v>
      </c>
    </row>
    <row r="289" spans="1:8" x14ac:dyDescent="0.3">
      <c r="A289" s="39" t="s">
        <v>497</v>
      </c>
      <c r="B289" s="91" t="s">
        <v>242</v>
      </c>
      <c r="C289" s="114">
        <f t="shared" ref="C289:H294" si="93">C290</f>
        <v>0</v>
      </c>
      <c r="D289" s="114">
        <f t="shared" si="93"/>
        <v>0</v>
      </c>
      <c r="E289" s="114">
        <f t="shared" si="93"/>
        <v>0</v>
      </c>
      <c r="F289" s="114">
        <f t="shared" si="93"/>
        <v>0</v>
      </c>
      <c r="G289" s="114">
        <f t="shared" si="93"/>
        <v>0</v>
      </c>
      <c r="H289" s="114">
        <f t="shared" si="93"/>
        <v>0</v>
      </c>
    </row>
    <row r="290" spans="1:8" x14ac:dyDescent="0.3">
      <c r="A290" s="39" t="s">
        <v>498</v>
      </c>
      <c r="B290" s="91" t="s">
        <v>217</v>
      </c>
      <c r="C290" s="114">
        <f t="shared" si="93"/>
        <v>0</v>
      </c>
      <c r="D290" s="114">
        <f t="shared" si="93"/>
        <v>0</v>
      </c>
      <c r="E290" s="114">
        <f t="shared" si="93"/>
        <v>0</v>
      </c>
      <c r="F290" s="114">
        <f t="shared" si="93"/>
        <v>0</v>
      </c>
      <c r="G290" s="114">
        <f t="shared" si="93"/>
        <v>0</v>
      </c>
      <c r="H290" s="114">
        <f t="shared" si="93"/>
        <v>0</v>
      </c>
    </row>
    <row r="291" spans="1:8" ht="30" x14ac:dyDescent="0.3">
      <c r="A291" s="39" t="s">
        <v>499</v>
      </c>
      <c r="B291" s="92" t="s">
        <v>229</v>
      </c>
      <c r="C291" s="114">
        <f t="shared" si="93"/>
        <v>0</v>
      </c>
      <c r="D291" s="114">
        <f t="shared" si="93"/>
        <v>0</v>
      </c>
      <c r="E291" s="114">
        <f t="shared" si="93"/>
        <v>0</v>
      </c>
      <c r="F291" s="114">
        <f t="shared" si="93"/>
        <v>0</v>
      </c>
      <c r="G291" s="114">
        <f t="shared" si="93"/>
        <v>0</v>
      </c>
      <c r="H291" s="114">
        <f t="shared" si="93"/>
        <v>0</v>
      </c>
    </row>
    <row r="292" spans="1:8" x14ac:dyDescent="0.3">
      <c r="A292" s="39" t="s">
        <v>500</v>
      </c>
      <c r="B292" s="91" t="s">
        <v>516</v>
      </c>
      <c r="C292" s="114">
        <f t="shared" si="93"/>
        <v>0</v>
      </c>
      <c r="D292" s="114">
        <f t="shared" si="93"/>
        <v>0</v>
      </c>
      <c r="E292" s="114">
        <f t="shared" si="93"/>
        <v>0</v>
      </c>
      <c r="F292" s="114">
        <f t="shared" si="93"/>
        <v>0</v>
      </c>
      <c r="G292" s="114">
        <f t="shared" si="93"/>
        <v>0</v>
      </c>
      <c r="H292" s="114">
        <f t="shared" si="93"/>
        <v>0</v>
      </c>
    </row>
    <row r="293" spans="1:8" x14ac:dyDescent="0.3">
      <c r="A293" s="39" t="s">
        <v>501</v>
      </c>
      <c r="B293" s="91" t="s">
        <v>491</v>
      </c>
      <c r="C293" s="114">
        <f t="shared" si="93"/>
        <v>0</v>
      </c>
      <c r="D293" s="114">
        <f t="shared" si="93"/>
        <v>0</v>
      </c>
      <c r="E293" s="114">
        <f t="shared" si="93"/>
        <v>0</v>
      </c>
      <c r="F293" s="114">
        <f t="shared" si="93"/>
        <v>0</v>
      </c>
      <c r="G293" s="114">
        <f t="shared" si="93"/>
        <v>0</v>
      </c>
      <c r="H293" s="114">
        <f t="shared" si="93"/>
        <v>0</v>
      </c>
    </row>
    <row r="294" spans="1:8" x14ac:dyDescent="0.3">
      <c r="A294" s="39" t="s">
        <v>502</v>
      </c>
      <c r="B294" s="91" t="s">
        <v>503</v>
      </c>
      <c r="C294" s="114">
        <f t="shared" si="93"/>
        <v>0</v>
      </c>
      <c r="D294" s="114">
        <f t="shared" si="93"/>
        <v>0</v>
      </c>
      <c r="E294" s="114">
        <f t="shared" si="93"/>
        <v>0</v>
      </c>
      <c r="F294" s="114">
        <f t="shared" si="93"/>
        <v>0</v>
      </c>
      <c r="G294" s="114">
        <f t="shared" si="93"/>
        <v>0</v>
      </c>
      <c r="H294" s="114">
        <f t="shared" si="93"/>
        <v>0</v>
      </c>
    </row>
    <row r="295" spans="1:8" x14ac:dyDescent="0.3">
      <c r="A295" s="39" t="s">
        <v>504</v>
      </c>
      <c r="B295" s="92" t="s">
        <v>505</v>
      </c>
      <c r="C295" s="84"/>
      <c r="D295" s="55"/>
      <c r="E295" s="55"/>
      <c r="F295" s="55"/>
      <c r="G295" s="84"/>
      <c r="H295" s="84"/>
    </row>
  </sheetData>
  <protectedRanges>
    <protectedRange sqref="B2:B3 C1:C3" name="Zonă1_1" securityDescriptor="O:WDG:WDD:(A;;CC;;;WD)"/>
    <protectedRange sqref="G45:H46 G69:H69 G37:H40 G164:H166 G61:G65 G53:G56 G111:H112 G126:H127 G158:H161 G168:H171 G183:G185 G153:H156 G47:G50 H47:H51 H53:H57 H59 H61:H67 H70 G80:H84 H87 G92:H93 G95:H96 G99:H105 H108 G114:H115 G117:H118 G120:H121 G123:H124 H129:H130 G133:H137 G139:H141 G144:H145 G147:H148 G150:H151 H173 H175 H177 H179 H183:H188 H190:H191 H193:H194 H196 H198 H201 G203:H203 G209:H213 H215 H218 H220 H226:H228 H230:H231 H239 H242 H244 H247:H253 H258:H260 H262:H265 H272 H274 G25:H33 G35:H35 H42 G91"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2023-02-08T15:50:11Z</cp:lastPrinted>
  <dcterms:created xsi:type="dcterms:W3CDTF">2023-02-07T08:41:31Z</dcterms:created>
  <dcterms:modified xsi:type="dcterms:W3CDTF">2023-10-12T14:32:31Z</dcterms:modified>
</cp:coreProperties>
</file>